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9060" activeTab="0"/>
  </bookViews>
  <sheets>
    <sheet name="додаток 1" sheetId="1" r:id="rId1"/>
    <sheet name="додаток 2" sheetId="2" r:id="rId2"/>
    <sheet name="додаток 3" sheetId="3" r:id="rId3"/>
    <sheet name="додаток 4" sheetId="4" r:id="rId4"/>
    <sheet name="додаток 5.1" sheetId="5" r:id="rId5"/>
    <sheet name="додаток 6" sheetId="6" r:id="rId6"/>
  </sheets>
  <definedNames>
    <definedName name="_xlfn.AGGREGATE" hidden="1">#NAME?</definedName>
    <definedName name="_xlnm.Print_Titles" localSheetId="0">'додаток 1'!$9:$11</definedName>
    <definedName name="_xlnm.Print_Titles" localSheetId="2">'додаток 3'!$7:$11</definedName>
    <definedName name="_xlnm.Print_Titles" localSheetId="4">'додаток 5.1'!$6:$6</definedName>
    <definedName name="_xlnm.Print_Titles" localSheetId="5">'додаток 6'!$7:$12</definedName>
    <definedName name="_xlnm.Print_Area" localSheetId="2">'додаток 3'!$A$1:$P$185</definedName>
  </definedNames>
  <calcPr fullCalcOnLoad="1"/>
</workbook>
</file>

<file path=xl/sharedStrings.xml><?xml version="1.0" encoding="utf-8"?>
<sst xmlns="http://schemas.openxmlformats.org/spreadsheetml/2006/main" count="1067" uniqueCount="663">
  <si>
    <t>0813030</t>
  </si>
  <si>
    <t>Надання пільг з оплати послуг звязку, інших передбачених законодавством пільг  окремим категоріям громадян та компенсації  за пільовий проїзд окремих категорій громадян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</si>
  <si>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</si>
  <si>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</si>
  <si>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</si>
  <si>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</si>
  <si>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</si>
  <si>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0813033</t>
  </si>
  <si>
    <t>Компенсаційні виплати на пільговий проїзд автомобільним транспортом окремим категоріям громадян</t>
  </si>
  <si>
    <t>0813100</t>
  </si>
  <si>
    <t>0813104</t>
  </si>
  <si>
    <t>0813120</t>
  </si>
  <si>
    <t>0813121</t>
  </si>
  <si>
    <t>0813160</t>
  </si>
  <si>
    <t>3160</t>
  </si>
  <si>
    <t>0813161</t>
  </si>
  <si>
    <t>3161</t>
  </si>
  <si>
    <t>0813180</t>
  </si>
  <si>
    <t>Інші заклади та заходи</t>
  </si>
  <si>
    <t>1010160</t>
  </si>
  <si>
    <t>Керівництво і управління у сфері культури, молоді, фізичної культури та спорту</t>
  </si>
  <si>
    <t>1013000</t>
  </si>
  <si>
    <t>1013130</t>
  </si>
  <si>
    <t>1013133</t>
  </si>
  <si>
    <t>3133</t>
  </si>
  <si>
    <t>1014000</t>
  </si>
  <si>
    <t>1014030</t>
  </si>
  <si>
    <t>4030</t>
  </si>
  <si>
    <t>Забезпечення діяльності бібліотек</t>
  </si>
  <si>
    <t>1014040</t>
  </si>
  <si>
    <t>4040</t>
  </si>
  <si>
    <t>Забезпечення діяльності музеїв і виставок</t>
  </si>
  <si>
    <t>1014060</t>
  </si>
  <si>
    <t>Забезпечення діяльності палаців і будинків культури, клубів, центрів дозвілля та інших клубних закладів</t>
  </si>
  <si>
    <t>1011100</t>
  </si>
  <si>
    <t>1100</t>
  </si>
  <si>
    <t>Надання спеціальної освіти шкрлами естетичного виховання (музичними, художніми, хореографічними, театральними, хоровими, мистецькими)</t>
  </si>
  <si>
    <t>1014080</t>
  </si>
  <si>
    <t>4080</t>
  </si>
  <si>
    <t>Інші заклади та заходи в галузі культури і мистецтва</t>
  </si>
  <si>
    <t>1015010</t>
  </si>
  <si>
    <t>1015011</t>
  </si>
  <si>
    <t>1015032</t>
  </si>
  <si>
    <t>1015040</t>
  </si>
  <si>
    <t>5040</t>
  </si>
  <si>
    <t>Підтримка і розвиток спортивної інфраструктури</t>
  </si>
  <si>
    <t>1015041</t>
  </si>
  <si>
    <t>Утримання та фінансова підтримка спортивних споруд</t>
  </si>
  <si>
    <t>1200000</t>
  </si>
  <si>
    <t>Головний розпорядник : Управління житлово-комунального господарства  та енергозбереження Бориславської міської ради</t>
  </si>
  <si>
    <t>1210000</t>
  </si>
  <si>
    <t>Відповідальний виконавець: Управління житлово-комунального господарства  та енергозбереження Бориславської міської ради</t>
  </si>
  <si>
    <t>1210100</t>
  </si>
  <si>
    <t>1210180</t>
  </si>
  <si>
    <t>Керівництво і управління у сфері житлово-комунального господарства  та енергозбереження</t>
  </si>
  <si>
    <t>3100000</t>
  </si>
  <si>
    <t>Головний розпорядник коштів - Управління комунальної власності, земельних відносин та архітектури Бориславської міської ради</t>
  </si>
  <si>
    <t>Відповідальний виконавець: Управління комунальної власності, земельних відносин та архітектури Бориславської міської ради</t>
  </si>
  <si>
    <t>31100000</t>
  </si>
  <si>
    <t>3110100</t>
  </si>
  <si>
    <t>3110160</t>
  </si>
  <si>
    <t>Керівництво і управління у сфері комунальної власності, земельних відносин та архітектури</t>
  </si>
  <si>
    <t>3700000</t>
  </si>
  <si>
    <t>3710000</t>
  </si>
  <si>
    <t>3710100</t>
  </si>
  <si>
    <t>3710160</t>
  </si>
  <si>
    <t>3712000</t>
  </si>
  <si>
    <t>3712010</t>
  </si>
  <si>
    <t>3712100</t>
  </si>
  <si>
    <t>2100</t>
  </si>
  <si>
    <t>3712150</t>
  </si>
  <si>
    <t>2150</t>
  </si>
  <si>
    <t>3718700</t>
  </si>
  <si>
    <t>8700</t>
  </si>
  <si>
    <t>Підтримка періодичних видань(газет та журналів)</t>
  </si>
  <si>
    <t>7310</t>
  </si>
  <si>
    <t>Проведення заходів із землеустрою</t>
  </si>
  <si>
    <t>Надання загальної середньої освіти загальноосвітніми навчальними закладами(в т.ч. школою-дитячим садком, інтернатом при школі), спеціалізованими школами, ліцеями, гімназіями, колегіумами)</t>
  </si>
  <si>
    <t>3000</t>
  </si>
  <si>
    <t>0317211</t>
  </si>
  <si>
    <t>0317212</t>
  </si>
  <si>
    <t>7300</t>
  </si>
  <si>
    <t>0100</t>
  </si>
  <si>
    <t>1000</t>
  </si>
  <si>
    <t xml:space="preserve">Надання позашкільної освіти позашкільними закладами освіти, заходи із позашкільної роботи з дітьми </t>
  </si>
  <si>
    <t>1200</t>
  </si>
  <si>
    <t xml:space="preserve">Здійснення централізованого господарського обслуговування </t>
  </si>
  <si>
    <t>0218100</t>
  </si>
  <si>
    <t>0611161</t>
  </si>
  <si>
    <t>1161</t>
  </si>
  <si>
    <t>Забезпечення діяльності інших закладів у сфері освіти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</si>
  <si>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</si>
  <si>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</t>
  </si>
  <si>
    <t>Туристичний збір</t>
  </si>
  <si>
    <t>Туристичний збір, сплачений фізичними особами</t>
  </si>
  <si>
    <t>Стоматологічна допомога населенню</t>
  </si>
  <si>
    <t>1210</t>
  </si>
  <si>
    <t>Утримання інших закладів освіти</t>
  </si>
  <si>
    <t xml:space="preserve">Надання допомоги дітям-сиротам та дітям , позбавленим батьківського піклування , яким виповнюється 18 років </t>
  </si>
  <si>
    <t>5000</t>
  </si>
  <si>
    <t xml:space="preserve">Утримання та навчально-тренувальна робота комунальних дитячо-юнацьких спортивних шкіл </t>
  </si>
  <si>
    <t>Інші заходи та заклади  молодіжної політики</t>
  </si>
  <si>
    <t>3117693</t>
  </si>
  <si>
    <t>7693</t>
  </si>
  <si>
    <t>0217622</t>
  </si>
  <si>
    <t>7622</t>
  </si>
  <si>
    <t>0470</t>
  </si>
  <si>
    <t>Реалізація програм і заходів в галузі туризму та курортів</t>
  </si>
  <si>
    <t>1170</t>
  </si>
  <si>
    <t>0611170</t>
  </si>
  <si>
    <t>Забезпечення діяльності інклюзивно-ресурсних центрів</t>
  </si>
  <si>
    <t>1015062</t>
  </si>
  <si>
    <t>5062</t>
  </si>
  <si>
    <t>5060</t>
  </si>
  <si>
    <t>Інші заходи з розвитку фізичної культури та спорту</t>
  </si>
  <si>
    <t>1015060</t>
  </si>
  <si>
    <t>Підтримка спорту вищих досягнень та організацій, які здійснюють фізкультурно-спортивну діяльність в регіоні</t>
  </si>
  <si>
    <t>6071</t>
  </si>
  <si>
    <t>1216071</t>
  </si>
  <si>
    <t>0640</t>
  </si>
  <si>
    <t>1216070</t>
  </si>
  <si>
    <t>6070</t>
  </si>
  <si>
    <t>Регулювання цін/тарифів на житлово-комунальні послуги</t>
  </si>
  <si>
    <t>Відшкодування різниці між розміром ціни(тарифу) на житлово-комунальні послуги, що затверджувалися або погоджувалися рішенням місцевого органу виконавчої влади  та органу місцевого самоврядування, та розміром економічно обгрунтованих витрат на їх виробництво (надання)</t>
  </si>
  <si>
    <t>1216090</t>
  </si>
  <si>
    <t>6090</t>
  </si>
  <si>
    <t>Інша діяльність у сфері житлово-комунального господарства</t>
  </si>
  <si>
    <t>1217640</t>
  </si>
  <si>
    <t>7640</t>
  </si>
  <si>
    <t>Заходи з енергозбереження</t>
  </si>
  <si>
    <t>1217000</t>
  </si>
  <si>
    <t>7000</t>
  </si>
  <si>
    <t>Економічна діяльність</t>
  </si>
  <si>
    <t>3712152</t>
  </si>
  <si>
    <t>2152</t>
  </si>
  <si>
    <t>Інші програми та заходи у сфері охорони здоров"я</t>
  </si>
  <si>
    <t>Програма попередження надзвичайних ситуацій та забезпечення пожежної безпеки у м.Бориславі та смт.Східниця на 2016-2020 роки</t>
  </si>
  <si>
    <t>Рішення міської ради від 21 грудня 2017 р. № 1046</t>
  </si>
  <si>
    <t xml:space="preserve">Програма з організації військового обліку військовозобовязаних та призовників , призову громадян на строкову військову службу в Збройні Сили України на підготовку юнаків до військової служби на 2018-2022 року </t>
  </si>
  <si>
    <t>Рішення міської ради від 07 грудня 2017 року №1028 зі змінами внесеними рішенням міської ради від 27 вересня 2018 року №1499</t>
  </si>
  <si>
    <t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</t>
  </si>
  <si>
    <t>Програма компенсації за пільговий проїзд та пільги з оплати послуг за користування телефоном окремим пільговим категоріям громадян на 2019-2020 роки</t>
  </si>
  <si>
    <t>Рішення міської ради від 28 лютого 2019 року № 1730</t>
  </si>
  <si>
    <t>Комплексна програма соціальної підтримки і реабілітації людей з інвалідністю м.Борислава та смт.Східниця на 2019-2020 роки</t>
  </si>
  <si>
    <t>Програма надання одноразової грошової допомоги мешканцям міста на 2019-2020 роки</t>
  </si>
  <si>
    <t>Рішення міської ради від 28 лютого 2019 року № 1729</t>
  </si>
  <si>
    <t>Рішення міської ради від 28 лютого 2019 року № 1734, рішення міської ради від 28 березня 2019 р. № 1783</t>
  </si>
  <si>
    <t>Міська програма розвитку культури в місті Бориславі на 2017-2021 роки (Фінансова підтримка КП "Міський парк культури і відпочинку")</t>
  </si>
  <si>
    <t>Рішення міської ради від 31 січня 2017 року №539</t>
  </si>
  <si>
    <t xml:space="preserve">Міська програма розвитку культури в місті Бориславі на 2017-2021 роки </t>
  </si>
  <si>
    <t xml:space="preserve">Програма розвитку фізичної культури і спорту "Борислав спортивний " на 2017-2021 роки </t>
  </si>
  <si>
    <t>Рішення міської ради від 31 січня 2017 року №538</t>
  </si>
  <si>
    <t>Керівництво і управління у сфері діяльності міської ради та її виконавчого комітету</t>
  </si>
  <si>
    <t>Реалізація державних та місцевих житлових програм</t>
  </si>
  <si>
    <t>Заходи з запобігання та ліквідації надзвичайних ситуацій та наслідків стихійного лиха</t>
  </si>
  <si>
    <t>Надання соціальних гарантій , фізичним особам 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</si>
  <si>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3180</t>
  </si>
  <si>
    <t>0813210</t>
  </si>
  <si>
    <t>0813240</t>
  </si>
  <si>
    <t>3240</t>
  </si>
  <si>
    <t>0813242</t>
  </si>
  <si>
    <t>3242</t>
  </si>
  <si>
    <t>Інші заходи у сфері соціального захисту і соціального забезпечення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</si>
  <si>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</si>
  <si>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1014081</t>
  </si>
  <si>
    <t>1014082</t>
  </si>
  <si>
    <t>4081</t>
  </si>
  <si>
    <t>4082</t>
  </si>
  <si>
    <t>Забезпечення діяльності інших закладів в галузі культури і мистецтва</t>
  </si>
  <si>
    <t>Інші заходи в галузі культури і мистецтва</t>
  </si>
  <si>
    <t>Інші субвенції з місцевого бюджету</t>
  </si>
  <si>
    <t>Доходи міського бюджету на 2020 рік</t>
  </si>
  <si>
    <t>Розподіл видатків міського бюджету на 2020 рік</t>
  </si>
  <si>
    <t>код Класифікації доходів бюджету</t>
  </si>
  <si>
    <t>Трансферти іншим бюджетам</t>
  </si>
  <si>
    <t>код Типової програмної класифікації видатків та кредитування місцевого бюджету</t>
  </si>
  <si>
    <t>Міжбюджетні трансферти на 2020  рік</t>
  </si>
  <si>
    <t>Розподіл витрат міського бюджету міста Борислава на реалізацію місцевих/регіональних програм у 2020 році.</t>
  </si>
  <si>
    <t>х</t>
  </si>
  <si>
    <t>3104</t>
  </si>
  <si>
    <t>Забезпечення соціальними послугами за місцем проживання громадян, які не здатні до самообслуговування у зв’язку з похилим віком, хворобою, інвалідністю .</t>
  </si>
  <si>
    <t>3210</t>
  </si>
  <si>
    <t>3212</t>
  </si>
  <si>
    <t>0316324</t>
  </si>
  <si>
    <t>Централізований бухгалтерський та фінансовий облік у сфері соціального захисту</t>
  </si>
  <si>
    <t>4000</t>
  </si>
  <si>
    <t>4060</t>
  </si>
  <si>
    <t>5010</t>
  </si>
  <si>
    <t>Проведення спортивної роботи в регіоні</t>
  </si>
  <si>
    <t>Фінансова підтримка дитячо-юнацьких спортивних шкіл фізкультурно-спортивних товариств</t>
  </si>
  <si>
    <t>6000</t>
  </si>
  <si>
    <t>Додаток 2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</si>
  <si>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</si>
  <si>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</si>
  <si>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</si>
  <si>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На кінець періоду</t>
  </si>
  <si>
    <t>Зміни обсягів бюджетних коштів</t>
  </si>
  <si>
    <t>Головний розпорядник коштів :  Відділ освіти Бориславської міської ради</t>
  </si>
  <si>
    <t>0620</t>
  </si>
  <si>
    <t>2000</t>
  </si>
  <si>
    <t>2010</t>
  </si>
  <si>
    <t xml:space="preserve">Багатопрофільна стаціонарна медична допомога населенню </t>
  </si>
  <si>
    <t>3130</t>
  </si>
  <si>
    <t>Здійснення соціальної роботи з вразливими категоріями населення</t>
  </si>
  <si>
    <t>6300</t>
  </si>
  <si>
    <t>6320</t>
  </si>
  <si>
    <t>Надання допомоги у вирішенні житлових питань</t>
  </si>
  <si>
    <t>6324</t>
  </si>
  <si>
    <t>Додаток 6</t>
  </si>
  <si>
    <t>Будівництво та придбання житла для окремих категорій населення</t>
  </si>
  <si>
    <t>2016324</t>
  </si>
  <si>
    <t>5011</t>
  </si>
  <si>
    <t>Проведення навчально-тренувальних зборів і змагань з олімпійських видів спорту</t>
  </si>
  <si>
    <t>Спеціальний фонд</t>
  </si>
  <si>
    <t>0490</t>
  </si>
  <si>
    <t>Додаток 3</t>
  </si>
  <si>
    <t>1000000</t>
  </si>
  <si>
    <t>Керівництво і управління у  сфері освіти</t>
  </si>
  <si>
    <t>Керівництво і управління у  сфері соціального захисту та соціального забезпечення</t>
  </si>
  <si>
    <t>3100</t>
  </si>
  <si>
    <t>1513210</t>
  </si>
  <si>
    <t>2016320</t>
  </si>
  <si>
    <t>1010000</t>
  </si>
  <si>
    <t>1010100</t>
  </si>
  <si>
    <t>1015000</t>
  </si>
  <si>
    <t>2010000</t>
  </si>
  <si>
    <t>2010100</t>
  </si>
  <si>
    <t>Керівництво і управління у сфері соціально-правового захисту дітей</t>
  </si>
  <si>
    <t>2413100</t>
  </si>
  <si>
    <t xml:space="preserve">Керівництво і управління у бюджетій та фінансовій сфері </t>
  </si>
  <si>
    <t>Технічне та бухгалтерське обслуговування закладів та установ соціального захисту</t>
  </si>
  <si>
    <t>0317300</t>
  </si>
  <si>
    <t>Соціальний захист ветеранів війни та праці</t>
  </si>
  <si>
    <t>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</si>
  <si>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2016300</t>
  </si>
  <si>
    <t>0722</t>
  </si>
  <si>
    <t>Організація та проведення громадських робіт</t>
  </si>
  <si>
    <t>1050</t>
  </si>
  <si>
    <t>Інші видатки (ГО"Галицький стрілець)</t>
  </si>
  <si>
    <t>Фінансування міського бюджету  на 2020 рік</t>
  </si>
  <si>
    <t>Надходження від скидів забруднених речовин безпосередньо у водні об"єкти</t>
  </si>
  <si>
    <t>Інші джерела власних надходжень бюджетних установ</t>
  </si>
  <si>
    <t>Благодійні внески, гранти та дарунки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</si>
  <si>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 нерухомого майна , що перебувають у приватній власності фізичних або юридичних осіб</t>
  </si>
  <si>
    <t>Інші надходження </t>
  </si>
  <si>
    <t>Адміністративні штрафи та інші санкції </t>
  </si>
  <si>
    <t>13202100000</t>
  </si>
  <si>
    <t>0318600</t>
  </si>
  <si>
    <t>8600</t>
  </si>
  <si>
    <t>Інші видатки</t>
  </si>
  <si>
    <t>2418600</t>
  </si>
  <si>
    <t>Додаток 1</t>
  </si>
  <si>
    <t>Код</t>
  </si>
  <si>
    <t>Податкові надходження  </t>
  </si>
  <si>
    <t>Додаток 4</t>
  </si>
  <si>
    <t>субвенції</t>
  </si>
  <si>
    <t>Дотація на :</t>
  </si>
  <si>
    <t>загального фонду на :</t>
  </si>
  <si>
    <t>спеціального фонду на</t>
  </si>
  <si>
    <t>найменування трансферту</t>
  </si>
  <si>
    <t>грудня  2019  року №</t>
  </si>
  <si>
    <t>бюджету</t>
  </si>
  <si>
    <t>Найменування бюджету- одержувача/ надавача міжбюджетного трансферту</t>
  </si>
  <si>
    <t>Трансферти з інших місцевих бюджетів</t>
  </si>
  <si>
    <t>(грн)</t>
  </si>
  <si>
    <t xml:space="preserve">Головний розпорядник :Освіти Бориславської міської ради </t>
  </si>
  <si>
    <t>Відповідальний виконавець: Відділ освіти Бориславської міської ради</t>
  </si>
  <si>
    <t>1218340</t>
  </si>
  <si>
    <t>8340</t>
  </si>
  <si>
    <t>0540</t>
  </si>
  <si>
    <t>Природоохоронні заходи за рахунок цільових фондів</t>
  </si>
  <si>
    <t>Відповідальний виконавець:  Відділ освіти Бориславської міської ради</t>
  </si>
  <si>
    <t>Відповідальний виконавець: Фінансове  управління Бориславської міської ради</t>
  </si>
  <si>
    <r>
      <t>Інші програми, заклади та заходи у сфері охорони здоров</t>
    </r>
    <r>
      <rPr>
        <b/>
        <sz val="22"/>
        <rFont val="Arial"/>
        <family val="2"/>
      </rPr>
      <t>'</t>
    </r>
    <r>
      <rPr>
        <b/>
        <sz val="22"/>
        <rFont val="Times New Roman"/>
        <family val="1"/>
      </rPr>
      <t>я</t>
    </r>
  </si>
  <si>
    <t>Відповідальний виконавець: Управління культури, молоді, фізичної культури та спорту  Бориславської міської ради</t>
  </si>
  <si>
    <t>1217350</t>
  </si>
  <si>
    <t>Найменування згідно з Класифікацією доходів бюджету</t>
  </si>
  <si>
    <t>Рентна плата за користування надрами для видобування корисних копалин загальнодержавного значення</t>
  </si>
  <si>
    <t>Транспортний податок з юридичних осіб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</si>
  <si>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державна або комунальна власність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</si>
  <si>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</si>
  <si>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</si>
  <si>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повязане з видачею та оформленням закордонних паспортів (посвідок) та паспортів громадян України</t>
  </si>
  <si>
    <t>УСЬОГО ДОХОДІВ (без врахування міжбюджетних трансфертів)</t>
  </si>
  <si>
    <t>Офіційні трансферти</t>
  </si>
  <si>
    <t>Від органів державного управління</t>
  </si>
  <si>
    <t>Дотації</t>
  </si>
  <si>
    <t xml:space="preserve">Субвенції 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</si>
  <si>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</si>
  <si>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</si>
  <si>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r>
      <t>Забезпечення належних умов для виховання та розвитку дітей-сиріт і дітей, позбавлених батьківського піклування, в дитячих будинках , у т.ч. сімейного типу, прийомних сім'ях і сім</t>
    </r>
    <r>
      <rPr>
        <sz val="22"/>
        <rFont val="Arial"/>
        <family val="2"/>
      </rPr>
      <t>'</t>
    </r>
    <r>
      <rPr>
        <sz val="22"/>
        <rFont val="Times New Roman"/>
        <family val="1"/>
      </rPr>
      <t>ях патронатного вихователя</t>
    </r>
  </si>
  <si>
    <r>
      <t>Забезпечення належних умов для виховання та розвитку дітей-сиріт і дітей, позбавлених батьківського піклування, в дитячих будинках, у т.ч. сімейного типу, прийомних сім'ях і сім</t>
    </r>
    <r>
      <rPr>
        <sz val="22"/>
        <rFont val="Arial"/>
        <family val="2"/>
      </rPr>
      <t>'</t>
    </r>
    <r>
      <rPr>
        <sz val="22"/>
        <rFont val="Times New Roman"/>
        <family val="1"/>
      </rPr>
      <t>ях патронатного вихователя</t>
    </r>
  </si>
  <si>
    <r>
      <t>Програми і централізовані заходи у галузі охорони здоров</t>
    </r>
    <r>
      <rPr>
        <sz val="22"/>
        <rFont val="Arial"/>
        <family val="2"/>
      </rPr>
      <t>'</t>
    </r>
    <r>
      <rPr>
        <sz val="22"/>
        <rFont val="Times New Roman"/>
        <family val="1"/>
      </rPr>
      <t>я</t>
    </r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</si>
  <si>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</si>
  <si>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</si>
  <si>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Разом доходів</t>
  </si>
  <si>
    <t>грн</t>
  </si>
  <si>
    <t>Найменування місцевої/ регіональної програми</t>
  </si>
  <si>
    <t>усього</t>
  </si>
  <si>
    <t>Відповідальний виконавець : Виконавчий комітет Бориславської міської ради</t>
  </si>
  <si>
    <t xml:space="preserve"> грудня 2019 року №</t>
  </si>
  <si>
    <t>грудня 2019 року №</t>
  </si>
  <si>
    <t>Фінансування за типом кредитора</t>
  </si>
  <si>
    <t>Х</t>
  </si>
  <si>
    <t>Фінансування за типом боргового зобов"язання</t>
  </si>
  <si>
    <t>(код бюджету)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</si>
  <si>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</si>
  <si>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</si>
  <si>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бюджетів</t>
  </si>
  <si>
    <t>Найменування головного розпорядника коштів місцевого бюджету /  відповідального виконавця, найменування бюджетної програми згідно з  Типовою програмною класифікацією видатків та кредитування місцевого бюджету</t>
  </si>
  <si>
    <t xml:space="preserve"> видатки споживання</t>
  </si>
  <si>
    <t>видатки споживання</t>
  </si>
  <si>
    <t>Разом</t>
  </si>
  <si>
    <t>Розподіл коштів бюджету розвитку на здійснення заходів із будівництва , реконструкції і реставрації об"єктів виробничої , комунікаційної та соціальної інфраструктури за обєктами  у 2020 році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</si>
  <si>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</si>
  <si>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виконавця, найменування  бюджетної програми  згідно з Типовою програмною класифікацією видатків та кредитування місцевого бюджету</t>
  </si>
  <si>
    <t>Найменування об"єкта будівництва /вид будівельних робіт , у тому числі проектні роботи</t>
  </si>
  <si>
    <t>Загальна тривалість будівництва (рік початку і завершення)</t>
  </si>
  <si>
    <t>Загальна вартість будівництва , гривень</t>
  </si>
  <si>
    <t>Рівень виконання робіт на початок бюджетного періоду, %</t>
  </si>
  <si>
    <t>Обсяг видатків бюджету розвитку,які спрямовуються на будівництво об"єкта у бюджетному періоді,  гривень</t>
  </si>
  <si>
    <t>Рівень готовності обєкта на кінець бюджетного періоду,%</t>
  </si>
  <si>
    <t>Код Пргорманої класифікації видатків та кредитування місцевого бюджету</t>
  </si>
  <si>
    <t>( код бюджету)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</si>
  <si>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</si>
  <si>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Дата і номер документа, яким затверджено місцеву регіональну програму</t>
  </si>
  <si>
    <t>грудня 2019 року  №</t>
  </si>
  <si>
    <t>Головний розпорядник : Управління праці та соціального захисту населення Бориславської міської ради</t>
  </si>
  <si>
    <t>Відповідальний виконавець : Управління праці та соціального захисту населення Бориславської міської ради</t>
  </si>
  <si>
    <t>Головний розпорядник: Управління культури, молоді, фізичної культури та спорту Бориславської міської ради</t>
  </si>
  <si>
    <t>Відповідальний виконавець: Управління культури, молоді, фізичної культури та спорту Бориславської міської ради</t>
  </si>
  <si>
    <t>Найменування згідно з Класифікацією фінансування бюджету</t>
  </si>
  <si>
    <t>Кошти, що передаються із загального фонду до бюджету розвитку (спеціального фонду)</t>
  </si>
  <si>
    <t xml:space="preserve">Фінансування за активними операціями </t>
  </si>
  <si>
    <t>Загальне фінансування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</si>
  <si>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</si>
  <si>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</si>
  <si>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</si>
  <si>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</si>
  <si>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</si>
  <si>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</si>
  <si>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</si>
  <si>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</si>
  <si>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</si>
  <si>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</si>
  <si>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</si>
  <si>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</si>
  <si>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</si>
  <si>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</si>
  <si>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</si>
  <si>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3712140</t>
  </si>
  <si>
    <t>2140</t>
  </si>
  <si>
    <t>3712144</t>
  </si>
  <si>
    <t>2144</t>
  </si>
  <si>
    <t>Централізовані заходи з лікування хворих на цукровий та нецукровий діабет</t>
  </si>
  <si>
    <t>3712146</t>
  </si>
  <si>
    <t>2146</t>
  </si>
  <si>
    <t>Відшкодування вартості лікарських засобів для лікування окремих захворювань</t>
  </si>
  <si>
    <t>Головний розпорядник коштів- Управління культури, молоді, фізичної культури та спорту  Бориславської міської ради</t>
  </si>
  <si>
    <t>0216082</t>
  </si>
  <si>
    <t>6082</t>
  </si>
  <si>
    <t>0610</t>
  </si>
  <si>
    <t>Придбання житла для окремих категорій населення відповідно до законодавства</t>
  </si>
  <si>
    <t>6080</t>
  </si>
  <si>
    <t>0216080</t>
  </si>
  <si>
    <t>0617325</t>
  </si>
  <si>
    <t>7325</t>
  </si>
  <si>
    <t>Будівництво споруд, установ та закладів фізичної культури і спорту</t>
  </si>
  <si>
    <t>0617300</t>
  </si>
  <si>
    <t>1017300</t>
  </si>
  <si>
    <t>1017324</t>
  </si>
  <si>
    <t>7324</t>
  </si>
  <si>
    <t>Будівництво установ та закладів  культури</t>
  </si>
  <si>
    <t>1017325</t>
  </si>
  <si>
    <t>Будівництво споруд, установ та закладів фізичної культури та спорту</t>
  </si>
  <si>
    <t>1017600</t>
  </si>
  <si>
    <t>1017670</t>
  </si>
  <si>
    <t>7670</t>
  </si>
  <si>
    <t>Внески до статутного капіталу суб`єктів господарювання</t>
  </si>
  <si>
    <t>1216011</t>
  </si>
  <si>
    <t>6011</t>
  </si>
  <si>
    <t>1216012</t>
  </si>
  <si>
    <t>6012</t>
  </si>
  <si>
    <t>Забезпечення діяльності з виробництва, транспортування, постачання теплової енергії</t>
  </si>
  <si>
    <t>1216013</t>
  </si>
  <si>
    <t>6013</t>
  </si>
  <si>
    <t>Забезпечення діяльності водопровідно-каналізаційного господарства</t>
  </si>
  <si>
    <t>1216015</t>
  </si>
  <si>
    <t>6015</t>
  </si>
  <si>
    <t>Забезпечення надійної та безперебійної експлуатації ліфтів</t>
  </si>
  <si>
    <t>1217321</t>
  </si>
  <si>
    <t>7321</t>
  </si>
  <si>
    <t>Будівництво освітніх установ та закладів</t>
  </si>
  <si>
    <t>1217461</t>
  </si>
  <si>
    <t>7461</t>
  </si>
  <si>
    <t>0456</t>
  </si>
  <si>
    <t>Утримання та розвиток автомобільних доріг та дорожньої інфраструктури за разунок коштів місцевого бюджету</t>
  </si>
  <si>
    <t>7400</t>
  </si>
  <si>
    <t>1217400</t>
  </si>
  <si>
    <t>Транспорт та транспортна інфраструра</t>
  </si>
  <si>
    <t>1217600</t>
  </si>
  <si>
    <t>1217670</t>
  </si>
  <si>
    <t>3117600</t>
  </si>
  <si>
    <t>3117350</t>
  </si>
  <si>
    <t>7350</t>
  </si>
  <si>
    <t>Розробка схем планування та забудови територій (містобудівної документації)</t>
  </si>
  <si>
    <t>3117650</t>
  </si>
  <si>
    <t>7650</t>
  </si>
  <si>
    <t>Проведення екпертної грошової оцінки земельних ділянок чи права на неї</t>
  </si>
  <si>
    <t>3717300</t>
  </si>
  <si>
    <t>3737322</t>
  </si>
  <si>
    <t>7322</t>
  </si>
  <si>
    <t>Будівництво медичних установ та закладів</t>
  </si>
  <si>
    <t>3717600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</si>
  <si>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</si>
  <si>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</si>
  <si>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</si>
  <si>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</si>
  <si>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</si>
  <si>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Транспортний податок з фізичних осіб</t>
  </si>
  <si>
    <t>Єдиний податок  </t>
  </si>
  <si>
    <t>Єдиний податок з юридичних осіб </t>
  </si>
  <si>
    <t>Єдиний податок з фізичних осіб </t>
  </si>
  <si>
    <t>Інші податки та збори </t>
  </si>
  <si>
    <t>Екологічний податок </t>
  </si>
  <si>
    <t>Надходження від викидів забруднюючих речовин в атмосферне повітря стаціонарними джерелами забруднення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</si>
  <si>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</si>
  <si>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</si>
  <si>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</si>
  <si>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</si>
  <si>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</si>
  <si>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</si>
  <si>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</si>
  <si>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</si>
  <si>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</si>
  <si>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</si>
  <si>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Інші заходи, пов"язані з економічною діяльністю</t>
  </si>
  <si>
    <t>Інші неподаткові надходження  </t>
  </si>
  <si>
    <t>Інші надходження 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</si>
  <si>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</si>
  <si>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</si>
  <si>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</si>
  <si>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Експлуатація та технічне обслуговування житлового фонду</t>
  </si>
  <si>
    <t>3117300</t>
  </si>
  <si>
    <t>Код Функціональної класифікації видатків та кредитування бюджету</t>
  </si>
  <si>
    <t>Усього</t>
  </si>
  <si>
    <t>у тому числі бюджет розвитку</t>
  </si>
  <si>
    <t>1217300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</si>
  <si>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</si>
  <si>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</si>
  <si>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</si>
  <si>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</si>
  <si>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Доходи від операцій з капіталом  </t>
  </si>
  <si>
    <t>Надходження від продажу основного капіталу  </t>
  </si>
  <si>
    <t>Кошти від відчуження майна, що належить Автономній Республіці Крим та майна, що перебуває в комунальній власності  </t>
  </si>
  <si>
    <t>Кошти від продажу землі і нематеріальних активів </t>
  </si>
  <si>
    <t>Кошти від продажу землі  </t>
  </si>
  <si>
    <t>6030</t>
  </si>
  <si>
    <t>Організація благоустрою населених пунктів</t>
  </si>
  <si>
    <t>Будівництво об'єктів житлово-комунального господарства</t>
  </si>
  <si>
    <t>8300</t>
  </si>
  <si>
    <t>Будівництво та регіональний розвиток</t>
  </si>
  <si>
    <t>Рентна плата та плата за використання інших природних ресурсів</t>
  </si>
  <si>
    <t>Рентна плата за користування надрами</t>
  </si>
  <si>
    <t>Рентна плата за користування надрами для видобування нафти</t>
  </si>
  <si>
    <t>Рентна плата за користування надрами для видобування природного газу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</si>
  <si>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</si>
  <si>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</si>
  <si>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</si>
  <si>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1216000</t>
  </si>
  <si>
    <t>1216030</t>
  </si>
  <si>
    <t>1217310</t>
  </si>
  <si>
    <t>1218300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</si>
  <si>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</si>
  <si>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Базова дотація</t>
  </si>
  <si>
    <t>5030</t>
  </si>
  <si>
    <t>1015030</t>
  </si>
  <si>
    <t>5031</t>
  </si>
  <si>
    <t>Реалізація державної політики у молодіжній сфері</t>
  </si>
  <si>
    <t>Розвиток дитячо-юнацького та резервного спорту</t>
  </si>
  <si>
    <t>5032</t>
  </si>
  <si>
    <t>5041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</si>
  <si>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</si>
  <si>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</si>
  <si>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7600</t>
  </si>
  <si>
    <t>Охорона навколишнього природного середовища</t>
  </si>
  <si>
    <t>3030</t>
  </si>
  <si>
    <t>3033</t>
  </si>
  <si>
    <t>Надання пільг окремим категоріям громадян з оплати послуг звязку</t>
  </si>
  <si>
    <t>0316300</t>
  </si>
  <si>
    <t>0316430</t>
  </si>
  <si>
    <t>6430</t>
  </si>
  <si>
    <t>0443</t>
  </si>
  <si>
    <t>Розробка схем та проектних рішень масового застосування</t>
  </si>
  <si>
    <t>0218200</t>
  </si>
  <si>
    <t>8220</t>
  </si>
  <si>
    <t>0218220</t>
  </si>
  <si>
    <t>Заходи та роботи з мобілізаційної підготовки місцевого значення</t>
  </si>
  <si>
    <t>0811060</t>
  </si>
  <si>
    <t>0811000</t>
  </si>
  <si>
    <t>8100</t>
  </si>
  <si>
    <t>Захист населення і територій від надзвичайних ситуацій техногенного та природного характеру</t>
  </si>
  <si>
    <t>1218200</t>
  </si>
  <si>
    <t>8200</t>
  </si>
  <si>
    <t>Громадський порядок та безпека</t>
  </si>
  <si>
    <t>1218210</t>
  </si>
  <si>
    <t>8210</t>
  </si>
  <si>
    <t>0380</t>
  </si>
  <si>
    <t>Муніципальні формування з охорони громадського порядку</t>
  </si>
  <si>
    <t>3117100</t>
  </si>
  <si>
    <t>7100</t>
  </si>
  <si>
    <t>3117130</t>
  </si>
  <si>
    <t>7130</t>
  </si>
  <si>
    <t>Сільське, лісове, рибне господарство та мисливство</t>
  </si>
  <si>
    <t>Здійснення заходів із землеустрою</t>
  </si>
  <si>
    <t>Інша діяльність у сфері державного управління</t>
  </si>
  <si>
    <t>0210180</t>
  </si>
  <si>
    <t>3712030</t>
  </si>
  <si>
    <t>2030</t>
  </si>
  <si>
    <t>0733</t>
  </si>
  <si>
    <t>Лікарсько-акушерська допомога вагітним, породіллям та новонародженим</t>
  </si>
  <si>
    <t>0217600</t>
  </si>
  <si>
    <t>0217680</t>
  </si>
  <si>
    <t>7680</t>
  </si>
  <si>
    <t>Членські внески до асоціацій органів місцевого самоврядування</t>
  </si>
  <si>
    <t>Інші програми та заходи, пов'язані з економічною діяльністю</t>
  </si>
  <si>
    <t>з них:</t>
  </si>
  <si>
    <t>оплата праці</t>
  </si>
  <si>
    <t>комунальні послуги та енергоносії</t>
  </si>
  <si>
    <t>Державне управління</t>
  </si>
  <si>
    <t>Освіта</t>
  </si>
  <si>
    <t>Охорона здоров`я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</si>
  <si>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</si>
  <si>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</si>
  <si>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</si>
  <si>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Засоби масової інформації</t>
  </si>
  <si>
    <t>Фізична культура і спорт</t>
  </si>
  <si>
    <t>Будівництво</t>
  </si>
  <si>
    <t>Сільське і лісове господарство, рибне господарство та мисливство</t>
  </si>
  <si>
    <t>Резервний фонд</t>
  </si>
  <si>
    <t>Відповідальний виконавець: Виконавчий комітет Бориславської міської ради</t>
  </si>
  <si>
    <t>Головний розпорядник: Управління праці та соціального захисту населення Бориславської міської ради</t>
  </si>
  <si>
    <t>Відповідальний виконавець:Служба у справах дітей</t>
  </si>
  <si>
    <t>Головний розпорядник: Фінансове управління Бориславської міської ради</t>
  </si>
  <si>
    <t xml:space="preserve">Головний розпорядник: Виконавчий комітет Бориславської міської ради </t>
  </si>
  <si>
    <t>Відповідальний виконавець: Управління праці та соціального захисту населення Бориславської міської ради</t>
  </si>
  <si>
    <t>1011200</t>
  </si>
  <si>
    <t>1011210</t>
  </si>
  <si>
    <t>1513212</t>
  </si>
  <si>
    <t>Загальний фонд</t>
  </si>
  <si>
    <t>видатки розвитку</t>
  </si>
  <si>
    <t>2</t>
  </si>
  <si>
    <t xml:space="preserve"> Спеціальний фонд</t>
  </si>
  <si>
    <t>0317310</t>
  </si>
  <si>
    <t>2010180</t>
  </si>
  <si>
    <t>0111</t>
  </si>
  <si>
    <t>1090</t>
  </si>
  <si>
    <t>1040</t>
  </si>
  <si>
    <t>0830</t>
  </si>
  <si>
    <t>0421</t>
  </si>
  <si>
    <t>0320</t>
  </si>
  <si>
    <t>0910</t>
  </si>
  <si>
    <t>0921</t>
  </si>
  <si>
    <t>0960</t>
  </si>
  <si>
    <t>0990</t>
  </si>
  <si>
    <t>0810</t>
  </si>
  <si>
    <t>1030</t>
  </si>
  <si>
    <t>1070</t>
  </si>
  <si>
    <t>1060</t>
  </si>
  <si>
    <t>1020</t>
  </si>
  <si>
    <t>1010</t>
  </si>
  <si>
    <t>0824</t>
  </si>
  <si>
    <t>0828</t>
  </si>
  <si>
    <t>0829</t>
  </si>
  <si>
    <t>0731</t>
  </si>
  <si>
    <t>0763</t>
  </si>
  <si>
    <t>0133</t>
  </si>
  <si>
    <t>0180</t>
  </si>
  <si>
    <t>Сприяння діяльності телебачення та радіомовлення</t>
  </si>
  <si>
    <t>7211</t>
  </si>
  <si>
    <t>7212</t>
  </si>
  <si>
    <t>0200000</t>
  </si>
  <si>
    <t>0210000</t>
  </si>
  <si>
    <t>0210100</t>
  </si>
  <si>
    <t>0210160</t>
  </si>
  <si>
    <t>0160</t>
  </si>
  <si>
    <t>0213000</t>
  </si>
  <si>
    <t>3120</t>
  </si>
  <si>
    <t>0213120</t>
  </si>
  <si>
    <t>0213121</t>
  </si>
  <si>
    <t>3121</t>
  </si>
  <si>
    <t xml:space="preserve">Утримання та забезпечення діяльності центрів соціальних служб для сім'ї, дітей та молоді        </t>
  </si>
  <si>
    <t>0218400</t>
  </si>
  <si>
    <t>8400</t>
  </si>
  <si>
    <t>0218410</t>
  </si>
  <si>
    <t>8410</t>
  </si>
  <si>
    <t>Фінансова підтримка засобів масової інформації</t>
  </si>
  <si>
    <t>0218110</t>
  </si>
  <si>
    <t>8110</t>
  </si>
  <si>
    <t>0600000</t>
  </si>
  <si>
    <t>0610000</t>
  </si>
  <si>
    <t>0610100</t>
  </si>
  <si>
    <t>0610160</t>
  </si>
  <si>
    <t>0611000</t>
  </si>
  <si>
    <t>0611010</t>
  </si>
  <si>
    <t>Надання дошкільної  освіти</t>
  </si>
  <si>
    <t>0611020</t>
  </si>
  <si>
    <t>0611060</t>
  </si>
  <si>
    <t>0611090</t>
  </si>
  <si>
    <t>0611150</t>
  </si>
  <si>
    <t>1150</t>
  </si>
  <si>
    <t xml:space="preserve">Методичне забезпечення діяльності навчальних закладів </t>
  </si>
  <si>
    <t>0611160</t>
  </si>
  <si>
    <t>1160</t>
  </si>
  <si>
    <t xml:space="preserve">Інші програми, заклади та заходи у сфері освіти </t>
  </si>
  <si>
    <t>0613220</t>
  </si>
  <si>
    <t>3220</t>
  </si>
  <si>
    <t>0615000</t>
  </si>
  <si>
    <t>0615030</t>
  </si>
  <si>
    <t>0615031</t>
  </si>
  <si>
    <t>0800000</t>
  </si>
  <si>
    <t>0810000</t>
  </si>
  <si>
    <t>0810100</t>
  </si>
  <si>
    <t>0810160</t>
  </si>
  <si>
    <t>0813000</t>
  </si>
  <si>
    <t>Благоустрій подвір"я початкової школи ЗОШ І-ІІІ ступенів №1 ( корпус №2 у Бориславському міському парку культури та відпочинку)  - громадський бюджет</t>
  </si>
  <si>
    <t>Придбання та встановлення дитячих ігрових атракціонів на пришкільній території ЗОШ №5- громадський бюджет</t>
  </si>
  <si>
    <t>Створення дитячо-юнацького освітньо-відпочинкового простору на території ЗОШ №7 (громадський бюджет)</t>
  </si>
  <si>
    <t>Облаштування спортивно-оздоровчого комплексу на прибудинковій території житлового будинку №39 на вулиці Коваліва в місті Бориславі Львівської області - громадський бюджет</t>
  </si>
  <si>
    <t>Влаштування гімнастичного комплексу з баскетбольним щитом на дитячому ігровому майданчику в районі житлових будинків № 44,45,58,40 на вулиці Коваліва  в місті Бориславі Львівської області  - громадський бюджет</t>
  </si>
  <si>
    <t>Влаштування пішоходного переходу в районі ЗОШ №9 на вулиці Дрогобицькій  у місті Бориславі з елементом обмеження швидкості руху автомобілів - громадський бюджет</t>
  </si>
  <si>
    <t>3717670</t>
  </si>
  <si>
    <t>Про затвердження Програми фінансової підтримки Комунального некомерційного підприємства "Центральна міська лікарня міста Борислава " Бориславської міської ради на 2020 рік</t>
  </si>
  <si>
    <t>Програма безоплатного та пільгового  відпуску лікарських засобів за рецептами лікарів у разі амбулаторного лікування окремих груп населення та за певними категоріями захворювань на 2019 рік</t>
  </si>
  <si>
    <t>Програма фінансової підтримки Комунального некомерційного підприємства "Стоматологічна поліклініка" Бориславської міської ради Львіської області на 2020 рік</t>
  </si>
  <si>
    <t>Програма допомоги хворих на фенілкетонурію на 2020 рік</t>
  </si>
  <si>
    <t>Програма регулювання земельних відносин у мБориславі на 20109-2021 роки</t>
  </si>
  <si>
    <t>Програма управління комунальним майном на 2019-2020 роки</t>
  </si>
  <si>
    <t>Комплексна програма охорони навколишнього природного середовища міста Борислава та смт.Східниця на 2018-2022 роки</t>
  </si>
  <si>
    <t>Програма розвитку житлово-комунального господарства на 2020 рік</t>
  </si>
  <si>
    <t>Програма соціально-економічного та культурного розвитку міста на 2020 рік</t>
  </si>
  <si>
    <t>Програма відшкодування різниці в тарифах за послуги з водопостачання та водовідведення для населення для КП "Вододар"</t>
  </si>
  <si>
    <t>Програма з відщкодування різниці в тарифах на теплову енергію та послуги централізованого опалення між затвердженими тарифами та фактичними витратами для КП "Бориславтеплоенерго"</t>
  </si>
  <si>
    <t>Програма розвитку інформаційного простору та фінансової підтримки комунального підприємства "Радіоредакція "Слово"</t>
  </si>
  <si>
    <t>Рішення міської ради 20.12.2018 року №1636</t>
  </si>
  <si>
    <t>Рішення міської ради від 22.08.2019 року №1988</t>
  </si>
  <si>
    <t>Рішення міської ради31.10.2017 року №900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</si>
  <si>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</si>
  <si>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Міський бюджет міста Борислава</t>
  </si>
  <si>
    <t>6122700,0</t>
  </si>
  <si>
    <t>55935600,0</t>
  </si>
  <si>
    <t>7068600,0</t>
  </si>
  <si>
    <t>41033900</t>
  </si>
  <si>
    <t>41034200</t>
  </si>
  <si>
    <t>Освітня субвенція</t>
  </si>
  <si>
    <t>Медична субвенція</t>
  </si>
  <si>
    <t>205000,0</t>
  </si>
  <si>
    <t>Субвенція з місцевого бюджету на здійснення переданих видатків у сфері охорони здоров"я за рахунок коштів медичної субвенції</t>
  </si>
  <si>
    <t>Програма розвитку туризму та рекреації в місті Бориславі на 2019-2021 роки</t>
  </si>
  <si>
    <t>Рішення міської ради від 14 листопада 2019 року №2158</t>
  </si>
  <si>
    <t>Керуючий справами виконкому                                    І.М.Кобилецький</t>
  </si>
  <si>
    <t>до рішення міськвиконкому</t>
  </si>
  <si>
    <t xml:space="preserve">Додаток 5 
до рішення міськвиконкому                                                                                                                  грудня 2019 року №
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</si>
</sst>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* #,##0;* \-#,##0;* &quot;-&quot;;@"/>
    <numFmt numFmtId="190" formatCode="* #,##0.00;* \-#,##0.00;* &quot;-&quot;??;@"/>
    <numFmt numFmtId="191" formatCode="* _-#,##0&quot;р.&quot;;* \-#,##0&quot;р.&quot;;* _-&quot;-&quot;&quot;р.&quot;;@"/>
    <numFmt numFmtId="192" formatCode="* _-#,##0.00&quot;р.&quot;;* \-#,##0.00&quot;р.&quot;;* _-&quot;-&quot;??&quot;р.&quot;;@"/>
    <numFmt numFmtId="193" formatCode="#,##0.0"/>
    <numFmt numFmtId="194" formatCode="#,##0_ ;[Red]\-#,##0\ "/>
    <numFmt numFmtId="195" formatCode="#,##0.0_ ;[Red]\-#,##0.0\ 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  <numFmt numFmtId="205" formatCode="0.000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Courier New"/>
      <family val="3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10"/>
      <name val="Calibri"/>
      <family val="2"/>
    </font>
    <font>
      <sz val="10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sz val="10"/>
      <name val="Helv"/>
      <family val="0"/>
    </font>
    <font>
      <sz val="15"/>
      <name val="Times New Roman"/>
      <family val="1"/>
    </font>
    <font>
      <b/>
      <sz val="15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0"/>
      <color indexed="8"/>
      <name val="Arial"/>
      <family val="2"/>
    </font>
    <font>
      <sz val="18"/>
      <color indexed="8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12"/>
      <name val="Times New Roman"/>
      <family val="1"/>
    </font>
    <font>
      <b/>
      <sz val="22"/>
      <color indexed="8"/>
      <name val="Times New Roman"/>
      <family val="1"/>
    </font>
    <font>
      <b/>
      <sz val="22"/>
      <name val="Times New Roman"/>
      <family val="1"/>
    </font>
    <font>
      <sz val="22"/>
      <color indexed="8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2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6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 style="thin"/>
      <bottom style="thin"/>
    </border>
  </borders>
  <cellStyleXfs count="2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5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14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5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0" fillId="0" borderId="0">
      <alignment/>
      <protection/>
    </xf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7" fillId="14" borderId="1" applyNumberFormat="0" applyAlignment="0" applyProtection="0"/>
    <xf numFmtId="0" fontId="7" fillId="14" borderId="1" applyNumberFormat="0" applyAlignment="0" applyProtection="0"/>
    <xf numFmtId="0" fontId="7" fillId="5" borderId="1" applyNumberFormat="0" applyAlignment="0" applyProtection="0"/>
    <xf numFmtId="0" fontId="7" fillId="5" borderId="1" applyNumberFormat="0" applyAlignment="0" applyProtection="0"/>
    <xf numFmtId="0" fontId="8" fillId="13" borderId="2" applyNumberFormat="0" applyAlignment="0" applyProtection="0"/>
    <xf numFmtId="0" fontId="8" fillId="13" borderId="2" applyNumberFormat="0" applyAlignment="0" applyProtection="0"/>
    <xf numFmtId="0" fontId="9" fillId="13" borderId="1" applyNumberFormat="0" applyAlignment="0" applyProtection="0"/>
    <xf numFmtId="0" fontId="9" fillId="13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 vertical="top"/>
      <protection/>
    </xf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7" fillId="26" borderId="8" applyNumberFormat="0" applyAlignment="0" applyProtection="0"/>
    <xf numFmtId="0" fontId="17" fillId="26" borderId="8" applyNumberFormat="0" applyAlignment="0" applyProtection="0"/>
    <xf numFmtId="0" fontId="17" fillId="26" borderId="8" applyNumberFormat="0" applyAlignment="0" applyProtection="0"/>
    <xf numFmtId="0" fontId="17" fillId="26" borderId="8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1" fillId="7" borderId="1" applyNumberFormat="0" applyAlignment="0" applyProtection="0"/>
    <xf numFmtId="0" fontId="21" fillId="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9" borderId="10" applyNumberFormat="0" applyFont="0" applyAlignment="0" applyProtection="0"/>
    <xf numFmtId="0" fontId="5" fillId="9" borderId="10" applyNumberFormat="0" applyFont="0" applyAlignment="0" applyProtection="0"/>
    <xf numFmtId="0" fontId="22" fillId="9" borderId="10" applyNumberFormat="0" applyFont="0" applyAlignment="0" applyProtection="0"/>
    <xf numFmtId="0" fontId="22" fillId="9" borderId="10" applyNumberFormat="0" applyFont="0" applyAlignment="0" applyProtection="0"/>
    <xf numFmtId="9" fontId="0" fillId="0" borderId="0" applyFont="0" applyFill="0" applyBorder="0" applyAlignment="0" applyProtection="0"/>
    <xf numFmtId="0" fontId="8" fillId="7" borderId="2" applyNumberFormat="0" applyAlignment="0" applyProtection="0"/>
    <xf numFmtId="0" fontId="8" fillId="7" borderId="2" applyNumberFormat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7" fillId="0" borderId="0">
      <alignment/>
      <protection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</cellStyleXfs>
  <cellXfs count="294">
    <xf numFmtId="0" fontId="0" fillId="0" borderId="0" xfId="0" applyAlignment="1">
      <alignment/>
    </xf>
    <xf numFmtId="0" fontId="30" fillId="7" borderId="0" xfId="0" applyFont="1" applyFill="1" applyAlignment="1">
      <alignment/>
    </xf>
    <xf numFmtId="0" fontId="30" fillId="0" borderId="0" xfId="0" applyFont="1" applyAlignment="1">
      <alignment/>
    </xf>
    <xf numFmtId="49" fontId="30" fillId="7" borderId="0" xfId="0" applyNumberFormat="1" applyFont="1" applyFill="1" applyAlignment="1">
      <alignment horizontal="center" vertical="center"/>
    </xf>
    <xf numFmtId="0" fontId="30" fillId="7" borderId="0" xfId="0" applyFont="1" applyFill="1" applyAlignment="1">
      <alignment horizontal="center" vertical="center"/>
    </xf>
    <xf numFmtId="0" fontId="30" fillId="7" borderId="12" xfId="0" applyFont="1" applyFill="1" applyBorder="1" applyAlignment="1">
      <alignment horizontal="center" vertical="center" wrapText="1"/>
    </xf>
    <xf numFmtId="49" fontId="30" fillId="7" borderId="13" xfId="0" applyNumberFormat="1" applyFont="1" applyFill="1" applyBorder="1" applyAlignment="1">
      <alignment horizontal="center" vertical="center"/>
    </xf>
    <xf numFmtId="2" fontId="30" fillId="7" borderId="0" xfId="0" applyNumberFormat="1" applyFont="1" applyFill="1" applyAlignment="1">
      <alignment/>
    </xf>
    <xf numFmtId="2" fontId="30" fillId="7" borderId="0" xfId="0" applyNumberFormat="1" applyFont="1" applyFill="1" applyBorder="1" applyAlignment="1">
      <alignment/>
    </xf>
    <xf numFmtId="0" fontId="28" fillId="7" borderId="0" xfId="189" applyFont="1" applyFill="1">
      <alignment/>
      <protection/>
    </xf>
    <xf numFmtId="0" fontId="28" fillId="7" borderId="0" xfId="189" applyNumberFormat="1" applyFont="1" applyFill="1" applyAlignment="1" applyProtection="1">
      <alignment vertical="center"/>
      <protection/>
    </xf>
    <xf numFmtId="0" fontId="29" fillId="7" borderId="14" xfId="189" applyNumberFormat="1" applyFont="1" applyFill="1" applyBorder="1" applyAlignment="1" applyProtection="1">
      <alignment horizontal="center" vertical="center"/>
      <protection/>
    </xf>
    <xf numFmtId="0" fontId="28" fillId="7" borderId="14" xfId="189" applyFont="1" applyFill="1" applyBorder="1" applyAlignment="1">
      <alignment horizontal="center" vertical="center"/>
      <protection/>
    </xf>
    <xf numFmtId="0" fontId="28" fillId="7" borderId="0" xfId="189" applyFont="1" applyFill="1" applyBorder="1" applyAlignment="1">
      <alignment horizontal="center" vertical="center"/>
      <protection/>
    </xf>
    <xf numFmtId="0" fontId="29" fillId="7" borderId="0" xfId="189" applyNumberFormat="1" applyFont="1" applyFill="1" applyBorder="1" applyAlignment="1" applyProtection="1">
      <alignment horizontal="center" vertical="center"/>
      <protection/>
    </xf>
    <xf numFmtId="0" fontId="31" fillId="7" borderId="12" xfId="189" applyNumberFormat="1" applyFont="1" applyFill="1" applyBorder="1" applyAlignment="1" applyProtection="1">
      <alignment horizontal="center" vertical="center" wrapText="1"/>
      <protection/>
    </xf>
    <xf numFmtId="0" fontId="31" fillId="7" borderId="12" xfId="189" applyFont="1" applyFill="1" applyBorder="1" applyAlignment="1">
      <alignment horizontal="center" vertical="center" wrapText="1"/>
      <protection/>
    </xf>
    <xf numFmtId="0" fontId="34" fillId="0" borderId="12" xfId="0" applyFont="1" applyBorder="1" applyAlignment="1">
      <alignment horizontal="center" vertical="center" wrapText="1"/>
    </xf>
    <xf numFmtId="0" fontId="28" fillId="7" borderId="0" xfId="189" applyNumberFormat="1" applyFont="1" applyFill="1" applyAlignment="1" applyProtection="1">
      <alignment/>
      <protection/>
    </xf>
    <xf numFmtId="0" fontId="38" fillId="0" borderId="0" xfId="0" applyFont="1" applyAlignment="1">
      <alignment horizontal="center"/>
    </xf>
    <xf numFmtId="0" fontId="30" fillId="0" borderId="12" xfId="0" applyFont="1" applyBorder="1" applyAlignment="1">
      <alignment horizontal="center"/>
    </xf>
    <xf numFmtId="0" fontId="35" fillId="0" borderId="12" xfId="0" applyFont="1" applyFill="1" applyBorder="1" applyAlignment="1">
      <alignment horizontal="center" vertical="center" wrapText="1"/>
    </xf>
    <xf numFmtId="2" fontId="35" fillId="0" borderId="12" xfId="0" applyNumberFormat="1" applyFont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 wrapText="1"/>
    </xf>
    <xf numFmtId="2" fontId="34" fillId="0" borderId="12" xfId="0" applyNumberFormat="1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34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/>
    </xf>
    <xf numFmtId="0" fontId="35" fillId="0" borderId="0" xfId="0" applyFont="1" applyAlignment="1">
      <alignment/>
    </xf>
    <xf numFmtId="0" fontId="34" fillId="0" borderId="15" xfId="0" applyFont="1" applyBorder="1" applyAlignment="1">
      <alignment horizontal="center" vertical="center"/>
    </xf>
    <xf numFmtId="2" fontId="34" fillId="0" borderId="16" xfId="0" applyNumberFormat="1" applyFont="1" applyBorder="1" applyAlignment="1">
      <alignment horizontal="center" vertical="center"/>
    </xf>
    <xf numFmtId="4" fontId="34" fillId="0" borderId="16" xfId="0" applyNumberFormat="1" applyFont="1" applyBorder="1" applyAlignment="1">
      <alignment horizontal="center" vertical="center"/>
    </xf>
    <xf numFmtId="4" fontId="34" fillId="0" borderId="12" xfId="0" applyNumberFormat="1" applyFont="1" applyBorder="1" applyAlignment="1">
      <alignment horizontal="center" vertical="center"/>
    </xf>
    <xf numFmtId="0" fontId="35" fillId="7" borderId="0" xfId="0" applyFont="1" applyFill="1" applyAlignment="1">
      <alignment horizontal="left"/>
    </xf>
    <xf numFmtId="2" fontId="35" fillId="7" borderId="0" xfId="0" applyNumberFormat="1" applyFont="1" applyFill="1" applyAlignment="1">
      <alignment horizontal="left"/>
    </xf>
    <xf numFmtId="0" fontId="35" fillId="7" borderId="0" xfId="0" applyFont="1" applyFill="1" applyAlignment="1">
      <alignment/>
    </xf>
    <xf numFmtId="0" fontId="30" fillId="0" borderId="0" xfId="0" applyFont="1" applyAlignment="1">
      <alignment horizontal="center"/>
    </xf>
    <xf numFmtId="2" fontId="36" fillId="0" borderId="12" xfId="0" applyNumberFormat="1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30" fillId="0" borderId="0" xfId="0" applyFont="1" applyFill="1" applyAlignment="1">
      <alignment/>
    </xf>
    <xf numFmtId="2" fontId="34" fillId="0" borderId="0" xfId="0" applyNumberFormat="1" applyFont="1" applyAlignment="1">
      <alignment/>
    </xf>
    <xf numFmtId="49" fontId="39" fillId="0" borderId="12" xfId="0" applyNumberFormat="1" applyFont="1" applyFill="1" applyBorder="1" applyAlignment="1">
      <alignment horizontal="center" vertical="center"/>
    </xf>
    <xf numFmtId="0" fontId="39" fillId="0" borderId="12" xfId="166" applyFont="1" applyFill="1" applyBorder="1" applyAlignment="1">
      <alignment horizontal="center" vertical="center" wrapText="1"/>
      <protection/>
    </xf>
    <xf numFmtId="2" fontId="39" fillId="0" borderId="12" xfId="0" applyNumberFormat="1" applyFont="1" applyFill="1" applyBorder="1" applyAlignment="1">
      <alignment horizontal="center" vertical="center"/>
    </xf>
    <xf numFmtId="49" fontId="40" fillId="0" borderId="12" xfId="0" applyNumberFormat="1" applyFont="1" applyFill="1" applyBorder="1" applyAlignment="1">
      <alignment horizontal="center" vertical="center"/>
    </xf>
    <xf numFmtId="0" fontId="40" fillId="0" borderId="12" xfId="166" applyFont="1" applyFill="1" applyBorder="1" applyAlignment="1">
      <alignment horizontal="center" vertical="center" wrapText="1"/>
      <protection/>
    </xf>
    <xf numFmtId="2" fontId="41" fillId="0" borderId="12" xfId="0" applyNumberFormat="1" applyFont="1" applyFill="1" applyBorder="1" applyAlignment="1">
      <alignment horizontal="center" vertical="center"/>
    </xf>
    <xf numFmtId="2" fontId="42" fillId="0" borderId="12" xfId="0" applyNumberFormat="1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 wrapText="1"/>
    </xf>
    <xf numFmtId="2" fontId="40" fillId="0" borderId="12" xfId="0" applyNumberFormat="1" applyFont="1" applyFill="1" applyBorder="1" applyAlignment="1">
      <alignment horizontal="center" vertical="center"/>
    </xf>
    <xf numFmtId="49" fontId="42" fillId="7" borderId="12" xfId="0" applyNumberFormat="1" applyFont="1" applyFill="1" applyBorder="1" applyAlignment="1">
      <alignment horizontal="center" vertical="center"/>
    </xf>
    <xf numFmtId="0" fontId="42" fillId="7" borderId="12" xfId="166" applyFont="1" applyFill="1" applyBorder="1" applyAlignment="1">
      <alignment horizontal="center" vertical="center" wrapText="1"/>
      <protection/>
    </xf>
    <xf numFmtId="2" fontId="41" fillId="7" borderId="12" xfId="0" applyNumberFormat="1" applyFont="1" applyFill="1" applyBorder="1" applyAlignment="1">
      <alignment horizontal="center" vertical="center"/>
    </xf>
    <xf numFmtId="2" fontId="42" fillId="7" borderId="12" xfId="0" applyNumberFormat="1" applyFont="1" applyFill="1" applyBorder="1" applyAlignment="1">
      <alignment horizontal="center" vertical="center"/>
    </xf>
    <xf numFmtId="0" fontId="42" fillId="7" borderId="12" xfId="0" applyFont="1" applyFill="1" applyBorder="1" applyAlignment="1">
      <alignment horizontal="center" vertical="center" wrapText="1"/>
    </xf>
    <xf numFmtId="0" fontId="42" fillId="7" borderId="12" xfId="0" applyFont="1" applyFill="1" applyBorder="1" applyAlignment="1" applyProtection="1">
      <alignment horizontal="center" vertical="center" wrapText="1"/>
      <protection locked="0"/>
    </xf>
    <xf numFmtId="49" fontId="39" fillId="7" borderId="12" xfId="0" applyNumberFormat="1" applyFont="1" applyFill="1" applyBorder="1" applyAlignment="1">
      <alignment horizontal="center" vertical="center"/>
    </xf>
    <xf numFmtId="0" fontId="40" fillId="7" borderId="12" xfId="0" applyFont="1" applyFill="1" applyBorder="1" applyAlignment="1">
      <alignment horizontal="center" vertical="center" wrapText="1"/>
    </xf>
    <xf numFmtId="2" fontId="39" fillId="7" borderId="12" xfId="0" applyNumberFormat="1" applyFont="1" applyFill="1" applyBorder="1" applyAlignment="1">
      <alignment horizontal="center" vertical="center"/>
    </xf>
    <xf numFmtId="2" fontId="40" fillId="7" borderId="12" xfId="0" applyNumberFormat="1" applyFont="1" applyFill="1" applyBorder="1" applyAlignment="1">
      <alignment horizontal="center" vertical="center"/>
    </xf>
    <xf numFmtId="49" fontId="40" fillId="7" borderId="12" xfId="0" applyNumberFormat="1" applyFont="1" applyFill="1" applyBorder="1" applyAlignment="1">
      <alignment horizontal="center" vertical="center"/>
    </xf>
    <xf numFmtId="0" fontId="40" fillId="7" borderId="12" xfId="166" applyFont="1" applyFill="1" applyBorder="1" applyAlignment="1">
      <alignment horizontal="center" vertical="center" wrapText="1"/>
      <protection/>
    </xf>
    <xf numFmtId="2" fontId="40" fillId="7" borderId="12" xfId="0" applyNumberFormat="1" applyFont="1" applyFill="1" applyBorder="1" applyAlignment="1">
      <alignment horizontal="center" vertical="center" wrapText="1"/>
    </xf>
    <xf numFmtId="2" fontId="42" fillId="7" borderId="12" xfId="0" applyNumberFormat="1" applyFont="1" applyFill="1" applyBorder="1" applyAlignment="1">
      <alignment horizontal="center" vertical="center" wrapText="1"/>
    </xf>
    <xf numFmtId="0" fontId="40" fillId="7" borderId="12" xfId="192" applyFont="1" applyFill="1" applyBorder="1" applyAlignment="1">
      <alignment horizontal="center" vertical="center" wrapText="1"/>
      <protection/>
    </xf>
    <xf numFmtId="0" fontId="40" fillId="7" borderId="12" xfId="0" applyFont="1" applyFill="1" applyBorder="1" applyAlignment="1" applyProtection="1">
      <alignment horizontal="center" vertical="center" wrapText="1"/>
      <protection locked="0"/>
    </xf>
    <xf numFmtId="0" fontId="42" fillId="7" borderId="12" xfId="192" applyFont="1" applyFill="1" applyBorder="1" applyAlignment="1">
      <alignment horizontal="center" vertical="center" wrapText="1"/>
      <protection/>
    </xf>
    <xf numFmtId="0" fontId="39" fillId="7" borderId="12" xfId="0" applyFont="1" applyFill="1" applyBorder="1" applyAlignment="1">
      <alignment horizontal="center" vertical="center" wrapText="1"/>
    </xf>
    <xf numFmtId="0" fontId="42" fillId="7" borderId="12" xfId="190" applyFont="1" applyFill="1" applyBorder="1" applyAlignment="1">
      <alignment horizontal="center" vertical="center" wrapText="1"/>
      <protection/>
    </xf>
    <xf numFmtId="49" fontId="42" fillId="7" borderId="0" xfId="0" applyNumberFormat="1" applyFont="1" applyFill="1" applyBorder="1" applyAlignment="1">
      <alignment horizontal="center" vertical="center"/>
    </xf>
    <xf numFmtId="0" fontId="42" fillId="7" borderId="12" xfId="192" applyFont="1" applyFill="1" applyBorder="1" applyAlignment="1" applyProtection="1">
      <alignment horizontal="center" vertical="center" wrapText="1"/>
      <protection locked="0"/>
    </xf>
    <xf numFmtId="1" fontId="42" fillId="7" borderId="12" xfId="166" applyNumberFormat="1" applyFont="1" applyFill="1" applyBorder="1" applyAlignment="1">
      <alignment horizontal="center" vertical="center" wrapText="1"/>
      <protection/>
    </xf>
    <xf numFmtId="0" fontId="42" fillId="7" borderId="0" xfId="0" applyFont="1" applyFill="1" applyAlignment="1">
      <alignment horizontal="center" vertical="center"/>
    </xf>
    <xf numFmtId="49" fontId="42" fillId="7" borderId="12" xfId="0" applyNumberFormat="1" applyFont="1" applyFill="1" applyBorder="1" applyAlignment="1">
      <alignment horizontal="center" vertical="center" wrapText="1"/>
    </xf>
    <xf numFmtId="0" fontId="42" fillId="7" borderId="13" xfId="0" applyFont="1" applyFill="1" applyBorder="1" applyAlignment="1">
      <alignment horizontal="center" vertical="center" wrapText="1"/>
    </xf>
    <xf numFmtId="0" fontId="40" fillId="7" borderId="13" xfId="0" applyFont="1" applyFill="1" applyBorder="1" applyAlignment="1">
      <alignment horizontal="center" vertical="center" wrapText="1"/>
    </xf>
    <xf numFmtId="0" fontId="42" fillId="7" borderId="12" xfId="0" applyFont="1" applyFill="1" applyBorder="1" applyAlignment="1">
      <alignment horizontal="center" vertical="center"/>
    </xf>
    <xf numFmtId="0" fontId="40" fillId="7" borderId="12" xfId="194" applyFont="1" applyFill="1" applyBorder="1" applyAlignment="1">
      <alignment horizontal="center" vertical="center" wrapText="1"/>
      <protection/>
    </xf>
    <xf numFmtId="0" fontId="40" fillId="7" borderId="12" xfId="191" applyFont="1" applyFill="1" applyBorder="1" applyAlignment="1">
      <alignment horizontal="center" vertical="center" wrapText="1"/>
      <protection/>
    </xf>
    <xf numFmtId="49" fontId="40" fillId="7" borderId="0" xfId="0" applyNumberFormat="1" applyFont="1" applyFill="1" applyAlignment="1">
      <alignment horizontal="center" vertical="center"/>
    </xf>
    <xf numFmtId="0" fontId="42" fillId="7" borderId="12" xfId="194" applyFont="1" applyFill="1" applyBorder="1" applyAlignment="1">
      <alignment horizontal="center" vertical="center" wrapText="1"/>
      <protection/>
    </xf>
    <xf numFmtId="2" fontId="28" fillId="7" borderId="0" xfId="189" applyNumberFormat="1" applyFont="1" applyFill="1" applyAlignment="1" applyProtection="1">
      <alignment vertical="center"/>
      <protection/>
    </xf>
    <xf numFmtId="0" fontId="33" fillId="0" borderId="0" xfId="0" applyFont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4" fillId="0" borderId="17" xfId="0" applyFont="1" applyBorder="1" applyAlignment="1">
      <alignment/>
    </xf>
    <xf numFmtId="0" fontId="34" fillId="0" borderId="18" xfId="0" applyFont="1" applyBorder="1" applyAlignment="1">
      <alignment/>
    </xf>
    <xf numFmtId="0" fontId="34" fillId="7" borderId="12" xfId="189" applyNumberFormat="1" applyFont="1" applyFill="1" applyBorder="1" applyAlignment="1" applyProtection="1">
      <alignment horizontal="center" vertical="center" wrapText="1"/>
      <protection/>
    </xf>
    <xf numFmtId="0" fontId="34" fillId="7" borderId="12" xfId="189" applyFont="1" applyFill="1" applyBorder="1" applyAlignment="1">
      <alignment horizontal="center" vertical="center" wrapText="1"/>
      <protection/>
    </xf>
    <xf numFmtId="0" fontId="35" fillId="0" borderId="18" xfId="0" applyFont="1" applyBorder="1" applyAlignment="1">
      <alignment horizontal="center" vertical="center" wrapText="1"/>
    </xf>
    <xf numFmtId="0" fontId="35" fillId="0" borderId="0" xfId="0" applyFont="1" applyAlignment="1">
      <alignment horizontal="center"/>
    </xf>
    <xf numFmtId="0" fontId="30" fillId="7" borderId="0" xfId="0" applyFont="1" applyFill="1" applyAlignment="1">
      <alignment horizontal="center"/>
    </xf>
    <xf numFmtId="0" fontId="37" fillId="7" borderId="0" xfId="0" applyFont="1" applyFill="1" applyAlignment="1">
      <alignment horizontal="center"/>
    </xf>
    <xf numFmtId="0" fontId="29" fillId="7" borderId="0" xfId="189" applyNumberFormat="1" applyFont="1" applyFill="1" applyBorder="1" applyAlignment="1" applyProtection="1">
      <alignment horizontal="center" vertical="center" wrapText="1"/>
      <protection/>
    </xf>
    <xf numFmtId="0" fontId="34" fillId="0" borderId="18" xfId="0" applyFont="1" applyBorder="1" applyAlignment="1">
      <alignment horizontal="center" vertical="center" wrapText="1"/>
    </xf>
    <xf numFmtId="0" fontId="35" fillId="0" borderId="0" xfId="0" applyFont="1" applyAlignment="1">
      <alignment horizontal="center" wrapText="1"/>
    </xf>
    <xf numFmtId="0" fontId="34" fillId="0" borderId="18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49" fontId="22" fillId="7" borderId="0" xfId="0" applyNumberFormat="1" applyFont="1" applyFill="1" applyAlignment="1">
      <alignment horizontal="center" vertical="center"/>
    </xf>
    <xf numFmtId="0" fontId="28" fillId="7" borderId="14" xfId="189" applyNumberFormat="1" applyFont="1" applyFill="1" applyBorder="1" applyAlignment="1" applyProtection="1">
      <alignment horizontal="center" vertical="center"/>
      <protection/>
    </xf>
    <xf numFmtId="0" fontId="30" fillId="7" borderId="0" xfId="0" applyFont="1" applyFill="1" applyBorder="1" applyAlignment="1">
      <alignment horizontal="center"/>
    </xf>
    <xf numFmtId="49" fontId="30" fillId="7" borderId="14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0" fontId="49" fillId="0" borderId="19" xfId="0" applyFont="1" applyBorder="1" applyAlignment="1">
      <alignment/>
    </xf>
    <xf numFmtId="0" fontId="49" fillId="0" borderId="20" xfId="0" applyFont="1" applyBorder="1" applyAlignment="1">
      <alignment/>
    </xf>
    <xf numFmtId="0" fontId="49" fillId="0" borderId="21" xfId="0" applyFont="1" applyBorder="1" applyAlignment="1">
      <alignment/>
    </xf>
    <xf numFmtId="0" fontId="49" fillId="0" borderId="22" xfId="0" applyFont="1" applyBorder="1" applyAlignment="1">
      <alignment/>
    </xf>
    <xf numFmtId="0" fontId="49" fillId="0" borderId="23" xfId="0" applyFont="1" applyBorder="1" applyAlignment="1">
      <alignment/>
    </xf>
    <xf numFmtId="0" fontId="49" fillId="0" borderId="24" xfId="0" applyFont="1" applyBorder="1" applyAlignment="1">
      <alignment/>
    </xf>
    <xf numFmtId="0" fontId="49" fillId="0" borderId="25" xfId="0" applyFont="1" applyBorder="1" applyAlignment="1">
      <alignment/>
    </xf>
    <xf numFmtId="0" fontId="49" fillId="0" borderId="23" xfId="0" applyFont="1" applyBorder="1" applyAlignment="1">
      <alignment horizontal="center"/>
    </xf>
    <xf numFmtId="0" fontId="49" fillId="0" borderId="17" xfId="0" applyFont="1" applyBorder="1" applyAlignment="1">
      <alignment/>
    </xf>
    <xf numFmtId="0" fontId="49" fillId="0" borderId="14" xfId="0" applyFont="1" applyBorder="1" applyAlignment="1">
      <alignment/>
    </xf>
    <xf numFmtId="0" fontId="49" fillId="0" borderId="18" xfId="0" applyFont="1" applyBorder="1" applyAlignment="1">
      <alignment/>
    </xf>
    <xf numFmtId="0" fontId="49" fillId="0" borderId="19" xfId="0" applyFont="1" applyBorder="1" applyAlignment="1">
      <alignment horizontal="center"/>
    </xf>
    <xf numFmtId="0" fontId="49" fillId="0" borderId="13" xfId="0" applyFont="1" applyBorder="1" applyAlignment="1">
      <alignment/>
    </xf>
    <xf numFmtId="0" fontId="49" fillId="0" borderId="12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 wrapText="1"/>
    </xf>
    <xf numFmtId="2" fontId="49" fillId="0" borderId="12" xfId="0" applyNumberFormat="1" applyFont="1" applyBorder="1" applyAlignment="1">
      <alignment horizontal="center" vertical="center"/>
    </xf>
    <xf numFmtId="4" fontId="49" fillId="0" borderId="12" xfId="0" applyNumberFormat="1" applyFont="1" applyBorder="1" applyAlignment="1">
      <alignment horizontal="center" vertical="center"/>
    </xf>
    <xf numFmtId="2" fontId="48" fillId="0" borderId="12" xfId="0" applyNumberFormat="1" applyFont="1" applyBorder="1" applyAlignment="1">
      <alignment horizontal="center"/>
    </xf>
    <xf numFmtId="2" fontId="49" fillId="0" borderId="23" xfId="0" applyNumberFormat="1" applyFont="1" applyBorder="1" applyAlignment="1">
      <alignment horizontal="center" wrapText="1"/>
    </xf>
    <xf numFmtId="0" fontId="0" fillId="0" borderId="12" xfId="0" applyBorder="1" applyAlignment="1">
      <alignment/>
    </xf>
    <xf numFmtId="0" fontId="0" fillId="0" borderId="0" xfId="0" applyAlignment="1">
      <alignment horizontal="center"/>
    </xf>
    <xf numFmtId="49" fontId="49" fillId="0" borderId="12" xfId="0" applyNumberFormat="1" applyFont="1" applyBorder="1" applyAlignment="1">
      <alignment horizontal="center" vertical="center"/>
    </xf>
    <xf numFmtId="49" fontId="49" fillId="0" borderId="12" xfId="0" applyNumberFormat="1" applyFon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/>
    </xf>
    <xf numFmtId="0" fontId="49" fillId="0" borderId="12" xfId="0" applyFont="1" applyBorder="1" applyAlignment="1">
      <alignment horizontal="left"/>
    </xf>
    <xf numFmtId="0" fontId="42" fillId="7" borderId="12" xfId="0" applyFont="1" applyFill="1" applyBorder="1" applyAlignment="1">
      <alignment vertical="center"/>
    </xf>
    <xf numFmtId="49" fontId="42" fillId="0" borderId="12" xfId="0" applyNumberFormat="1" applyFont="1" applyFill="1" applyBorder="1" applyAlignment="1">
      <alignment horizontal="center" vertical="center"/>
    </xf>
    <xf numFmtId="0" fontId="42" fillId="0" borderId="12" xfId="166" applyFont="1" applyFill="1" applyBorder="1" applyAlignment="1">
      <alignment horizontal="center" vertical="center" wrapText="1"/>
      <protection/>
    </xf>
    <xf numFmtId="0" fontId="33" fillId="0" borderId="0" xfId="0" applyFont="1" applyAlignment="1">
      <alignment horizontal="center" vertical="center" wrapText="1"/>
    </xf>
    <xf numFmtId="0" fontId="47" fillId="0" borderId="14" xfId="0" applyFont="1" applyBorder="1" applyAlignment="1">
      <alignment/>
    </xf>
    <xf numFmtId="0" fontId="47" fillId="0" borderId="14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49" fontId="49" fillId="7" borderId="12" xfId="0" applyNumberFormat="1" applyFont="1" applyFill="1" applyBorder="1" applyAlignment="1">
      <alignment horizontal="center" vertical="center"/>
    </xf>
    <xf numFmtId="0" fontId="49" fillId="7" borderId="12" xfId="167" applyFont="1" applyFill="1" applyBorder="1" applyAlignment="1">
      <alignment horizontal="center" vertical="center" wrapText="1"/>
      <protection/>
    </xf>
    <xf numFmtId="193" fontId="51" fillId="7" borderId="12" xfId="168" applyNumberFormat="1" applyFont="1" applyFill="1" applyBorder="1" applyAlignment="1">
      <alignment horizontal="center" vertical="center" wrapText="1"/>
      <protection/>
    </xf>
    <xf numFmtId="2" fontId="51" fillId="7" borderId="12" xfId="168" applyNumberFormat="1" applyFont="1" applyFill="1" applyBorder="1" applyAlignment="1">
      <alignment horizontal="center" vertical="center"/>
      <protection/>
    </xf>
    <xf numFmtId="0" fontId="49" fillId="7" borderId="12" xfId="193" applyFont="1" applyFill="1" applyBorder="1" applyAlignment="1">
      <alignment horizontal="center" vertical="center" wrapText="1"/>
      <protection/>
    </xf>
    <xf numFmtId="0" fontId="49" fillId="7" borderId="12" xfId="0" applyFont="1" applyFill="1" applyBorder="1" applyAlignment="1">
      <alignment horizontal="center" vertical="center" wrapText="1"/>
    </xf>
    <xf numFmtId="49" fontId="49" fillId="7" borderId="15" xfId="0" applyNumberFormat="1" applyFont="1" applyFill="1" applyBorder="1" applyAlignment="1">
      <alignment horizontal="center" vertical="center" wrapText="1"/>
    </xf>
    <xf numFmtId="49" fontId="49" fillId="7" borderId="17" xfId="0" applyNumberFormat="1" applyFont="1" applyFill="1" applyBorder="1" applyAlignment="1">
      <alignment horizontal="center" vertical="center" wrapText="1"/>
    </xf>
    <xf numFmtId="2" fontId="49" fillId="7" borderId="13" xfId="0" applyNumberFormat="1" applyFont="1" applyFill="1" applyBorder="1" applyAlignment="1">
      <alignment horizontal="center" vertical="center"/>
    </xf>
    <xf numFmtId="2" fontId="49" fillId="0" borderId="13" xfId="0" applyNumberFormat="1" applyFont="1" applyFill="1" applyBorder="1" applyAlignment="1">
      <alignment horizontal="center" vertical="center"/>
    </xf>
    <xf numFmtId="2" fontId="51" fillId="7" borderId="13" xfId="168" applyNumberFormat="1" applyFont="1" applyFill="1" applyBorder="1" applyAlignment="1">
      <alignment horizontal="center" vertical="center"/>
      <protection/>
    </xf>
    <xf numFmtId="2" fontId="49" fillId="0" borderId="12" xfId="0" applyNumberFormat="1" applyFont="1" applyFill="1" applyBorder="1" applyAlignment="1">
      <alignment horizontal="center" vertical="center"/>
    </xf>
    <xf numFmtId="0" fontId="49" fillId="7" borderId="12" xfId="189" applyFont="1" applyFill="1" applyBorder="1" applyAlignment="1">
      <alignment horizontal="center" vertical="center" wrapText="1"/>
      <protection/>
    </xf>
    <xf numFmtId="0" fontId="49" fillId="7" borderId="16" xfId="189" applyFont="1" applyFill="1" applyBorder="1" applyAlignment="1">
      <alignment horizontal="center" vertical="center" wrapText="1"/>
      <protection/>
    </xf>
    <xf numFmtId="2" fontId="52" fillId="7" borderId="12" xfId="189" applyNumberFormat="1" applyFont="1" applyFill="1" applyBorder="1" applyAlignment="1">
      <alignment horizontal="center" vertical="center"/>
      <protection/>
    </xf>
    <xf numFmtId="0" fontId="33" fillId="0" borderId="12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49" fillId="7" borderId="19" xfId="0" applyFont="1" applyFill="1" applyBorder="1" applyAlignment="1" applyProtection="1">
      <alignment horizontal="center" vertical="center" wrapText="1"/>
      <protection locked="0"/>
    </xf>
    <xf numFmtId="2" fontId="52" fillId="7" borderId="12" xfId="168" applyNumberFormat="1" applyFont="1" applyFill="1" applyBorder="1" applyAlignment="1">
      <alignment horizontal="center" vertical="center"/>
      <protection/>
    </xf>
    <xf numFmtId="49" fontId="48" fillId="7" borderId="12" xfId="0" applyNumberFormat="1" applyFont="1" applyFill="1" applyBorder="1" applyAlignment="1">
      <alignment horizontal="center" vertical="center"/>
    </xf>
    <xf numFmtId="0" fontId="48" fillId="7" borderId="12" xfId="189" applyFont="1" applyFill="1" applyBorder="1" applyAlignment="1">
      <alignment horizontal="center" vertical="center" wrapText="1"/>
      <protection/>
    </xf>
    <xf numFmtId="49" fontId="48" fillId="7" borderId="12" xfId="189" applyNumberFormat="1" applyFont="1" applyFill="1" applyBorder="1" applyAlignment="1">
      <alignment horizontal="center" vertical="center" wrapText="1"/>
      <protection/>
    </xf>
    <xf numFmtId="0" fontId="48" fillId="7" borderId="12" xfId="0" applyFont="1" applyFill="1" applyBorder="1" applyAlignment="1">
      <alignment horizontal="center" vertical="center" wrapText="1"/>
    </xf>
    <xf numFmtId="0" fontId="48" fillId="7" borderId="12" xfId="0" applyFont="1" applyFill="1" applyBorder="1" applyAlignment="1">
      <alignment horizontal="center" wrapText="1"/>
    </xf>
    <xf numFmtId="2" fontId="49" fillId="7" borderId="12" xfId="0" applyNumberFormat="1" applyFont="1" applyFill="1" applyBorder="1" applyAlignment="1">
      <alignment horizontal="center" vertical="center"/>
    </xf>
    <xf numFmtId="0" fontId="48" fillId="0" borderId="12" xfId="0" applyFont="1" applyBorder="1" applyAlignment="1">
      <alignment vertical="center"/>
    </xf>
    <xf numFmtId="0" fontId="49" fillId="0" borderId="12" xfId="0" applyFont="1" applyBorder="1" applyAlignment="1">
      <alignment vertical="center"/>
    </xf>
    <xf numFmtId="0" fontId="49" fillId="0" borderId="12" xfId="166" applyFont="1" applyFill="1" applyBorder="1" applyAlignment="1">
      <alignment horizontal="center" vertical="center" wrapText="1"/>
      <protection/>
    </xf>
    <xf numFmtId="49" fontId="49" fillId="0" borderId="12" xfId="0" applyNumberFormat="1" applyFont="1" applyFill="1" applyBorder="1" applyAlignment="1">
      <alignment horizontal="center" vertical="center"/>
    </xf>
    <xf numFmtId="0" fontId="49" fillId="7" borderId="20" xfId="0" applyFont="1" applyFill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49" fontId="48" fillId="0" borderId="12" xfId="0" applyNumberFormat="1" applyFont="1" applyBorder="1" applyAlignment="1">
      <alignment horizontal="center" vertical="center"/>
    </xf>
    <xf numFmtId="0" fontId="48" fillId="7" borderId="15" xfId="0" applyFont="1" applyFill="1" applyBorder="1" applyAlignment="1">
      <alignment horizontal="center" vertical="center" wrapText="1"/>
    </xf>
    <xf numFmtId="0" fontId="49" fillId="7" borderId="12" xfId="190" applyFont="1" applyFill="1" applyBorder="1" applyAlignment="1">
      <alignment horizontal="center" vertical="center" wrapText="1"/>
      <protection/>
    </xf>
    <xf numFmtId="49" fontId="48" fillId="7" borderId="12" xfId="0" applyNumberFormat="1" applyFont="1" applyFill="1" applyBorder="1" applyAlignment="1">
      <alignment horizontal="center" vertical="center" wrapText="1"/>
    </xf>
    <xf numFmtId="0" fontId="49" fillId="7" borderId="13" xfId="0" applyFont="1" applyFill="1" applyBorder="1" applyAlignment="1">
      <alignment horizontal="center" vertical="center" wrapText="1"/>
    </xf>
    <xf numFmtId="0" fontId="49" fillId="7" borderId="12" xfId="166" applyFont="1" applyFill="1" applyBorder="1" applyAlignment="1">
      <alignment horizontal="center" vertical="center" wrapText="1"/>
      <protection/>
    </xf>
    <xf numFmtId="0" fontId="49" fillId="7" borderId="12" xfId="0" applyFont="1" applyFill="1" applyBorder="1" applyAlignment="1">
      <alignment horizontal="center" vertical="center"/>
    </xf>
    <xf numFmtId="0" fontId="49" fillId="0" borderId="20" xfId="0" applyFont="1" applyFill="1" applyBorder="1" applyAlignment="1">
      <alignment horizontal="center" vertical="top" wrapText="1"/>
    </xf>
    <xf numFmtId="0" fontId="49" fillId="0" borderId="20" xfId="0" applyFont="1" applyFill="1" applyBorder="1" applyAlignment="1">
      <alignment horizontal="center" vertical="center" wrapText="1"/>
    </xf>
    <xf numFmtId="0" fontId="49" fillId="7" borderId="15" xfId="0" applyFont="1" applyFill="1" applyBorder="1" applyAlignment="1">
      <alignment horizontal="center" vertical="center" wrapText="1"/>
    </xf>
    <xf numFmtId="0" fontId="48" fillId="7" borderId="12" xfId="192" applyFont="1" applyFill="1" applyBorder="1" applyAlignment="1">
      <alignment horizontal="center" vertical="center" wrapText="1"/>
      <protection/>
    </xf>
    <xf numFmtId="0" fontId="48" fillId="0" borderId="12" xfId="0" applyFont="1" applyBorder="1" applyAlignment="1">
      <alignment horizontal="center" vertical="center"/>
    </xf>
    <xf numFmtId="0" fontId="48" fillId="7" borderId="12" xfId="166" applyFont="1" applyFill="1" applyBorder="1" applyAlignment="1">
      <alignment horizontal="center" vertical="center" wrapText="1"/>
      <protection/>
    </xf>
    <xf numFmtId="0" fontId="49" fillId="0" borderId="26" xfId="0" applyFont="1" applyBorder="1" applyAlignment="1">
      <alignment horizontal="center" vertical="center" wrapText="1"/>
    </xf>
    <xf numFmtId="0" fontId="49" fillId="7" borderId="12" xfId="0" applyFont="1" applyFill="1" applyBorder="1" applyAlignment="1" applyProtection="1">
      <alignment horizontal="center" vertical="center" wrapText="1"/>
      <protection locked="0"/>
    </xf>
    <xf numFmtId="2" fontId="48" fillId="0" borderId="12" xfId="0" applyNumberFormat="1" applyFont="1" applyBorder="1" applyAlignment="1">
      <alignment horizontal="center" vertical="center"/>
    </xf>
    <xf numFmtId="0" fontId="49" fillId="7" borderId="26" xfId="0" applyFont="1" applyFill="1" applyBorder="1" applyAlignment="1">
      <alignment horizontal="center" vertical="center" wrapText="1"/>
    </xf>
    <xf numFmtId="49" fontId="49" fillId="7" borderId="12" xfId="156" applyNumberFormat="1" applyFont="1" applyFill="1" applyBorder="1" applyAlignment="1">
      <alignment horizontal="center" vertical="center"/>
      <protection/>
    </xf>
    <xf numFmtId="0" fontId="48" fillId="7" borderId="12" xfId="191" applyFont="1" applyFill="1" applyBorder="1" applyAlignment="1">
      <alignment horizontal="center" vertical="center" wrapText="1"/>
      <protection/>
    </xf>
    <xf numFmtId="0" fontId="49" fillId="7" borderId="12" xfId="195" applyFont="1" applyFill="1" applyBorder="1" applyAlignment="1">
      <alignment horizontal="center" vertical="center" wrapText="1"/>
      <protection/>
    </xf>
    <xf numFmtId="0" fontId="49" fillId="7" borderId="12" xfId="194" applyFont="1" applyFill="1" applyBorder="1" applyAlignment="1">
      <alignment horizontal="center" vertical="center" wrapText="1"/>
      <protection/>
    </xf>
    <xf numFmtId="0" fontId="49" fillId="0" borderId="20" xfId="156" applyFont="1" applyFill="1" applyBorder="1" applyAlignment="1">
      <alignment horizontal="center" vertical="center" wrapText="1"/>
      <protection/>
    </xf>
    <xf numFmtId="0" fontId="34" fillId="0" borderId="12" xfId="0" applyFont="1" applyFill="1" applyBorder="1" applyAlignment="1">
      <alignment horizontal="center" vertical="top" wrapText="1"/>
    </xf>
    <xf numFmtId="0" fontId="34" fillId="0" borderId="12" xfId="0" applyFont="1" applyFill="1" applyBorder="1" applyAlignment="1">
      <alignment horizontal="justify" vertical="top" wrapText="1"/>
    </xf>
    <xf numFmtId="188" fontId="49" fillId="0" borderId="12" xfId="0" applyNumberFormat="1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 wrapText="1"/>
    </xf>
    <xf numFmtId="0" fontId="34" fillId="0" borderId="26" xfId="0" applyFont="1" applyBorder="1" applyAlignment="1">
      <alignment horizontal="center" vertical="center" wrapText="1"/>
    </xf>
    <xf numFmtId="0" fontId="34" fillId="0" borderId="16" xfId="0" applyFont="1" applyBorder="1" applyAlignment="1">
      <alignment horizontal="center" vertical="center" wrapText="1"/>
    </xf>
    <xf numFmtId="0" fontId="34" fillId="0" borderId="15" xfId="0" applyFont="1" applyBorder="1" applyAlignment="1">
      <alignment horizontal="left" vertical="center"/>
    </xf>
    <xf numFmtId="0" fontId="34" fillId="0" borderId="26" xfId="0" applyFont="1" applyBorder="1" applyAlignment="1">
      <alignment horizontal="left" vertical="center"/>
    </xf>
    <xf numFmtId="0" fontId="33" fillId="0" borderId="13" xfId="0" applyFont="1" applyBorder="1" applyAlignment="1">
      <alignment horizontal="center" vertical="center" wrapText="1"/>
    </xf>
    <xf numFmtId="0" fontId="35" fillId="0" borderId="15" xfId="0" applyFont="1" applyFill="1" applyBorder="1" applyAlignment="1">
      <alignment horizontal="center" vertical="center" wrapText="1"/>
    </xf>
    <xf numFmtId="0" fontId="35" fillId="0" borderId="16" xfId="0" applyFont="1" applyFill="1" applyBorder="1" applyAlignment="1">
      <alignment horizontal="center" vertical="center" wrapText="1"/>
    </xf>
    <xf numFmtId="0" fontId="34" fillId="0" borderId="15" xfId="0" applyFont="1" applyBorder="1" applyAlignment="1">
      <alignment horizontal="center" vertical="center"/>
    </xf>
    <xf numFmtId="0" fontId="34" fillId="0" borderId="26" xfId="0" applyFont="1" applyBorder="1" applyAlignment="1">
      <alignment horizontal="center" vertical="center"/>
    </xf>
    <xf numFmtId="0" fontId="34" fillId="0" borderId="16" xfId="0" applyFont="1" applyBorder="1" applyAlignment="1">
      <alignment horizontal="center" vertical="center"/>
    </xf>
    <xf numFmtId="0" fontId="34" fillId="0" borderId="15" xfId="0" applyFont="1" applyBorder="1" applyAlignment="1">
      <alignment horizontal="center" vertical="center" wrapText="1"/>
    </xf>
    <xf numFmtId="0" fontId="35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50" fillId="0" borderId="0" xfId="0" applyFont="1" applyAlignment="1">
      <alignment horizontal="left"/>
    </xf>
    <xf numFmtId="0" fontId="35" fillId="0" borderId="15" xfId="0" applyFont="1" applyBorder="1" applyAlignment="1">
      <alignment horizontal="center" vertical="center"/>
    </xf>
    <xf numFmtId="0" fontId="35" fillId="0" borderId="16" xfId="0" applyFont="1" applyBorder="1" applyAlignment="1">
      <alignment horizontal="center" vertical="center"/>
    </xf>
    <xf numFmtId="0" fontId="34" fillId="0" borderId="19" xfId="0" applyFont="1" applyBorder="1" applyAlignment="1">
      <alignment horizontal="center" vertical="center"/>
    </xf>
    <xf numFmtId="0" fontId="34" fillId="0" borderId="23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/>
    </xf>
    <xf numFmtId="0" fontId="34" fillId="0" borderId="19" xfId="0" applyFont="1" applyBorder="1" applyAlignment="1">
      <alignment horizontal="center" vertical="center" wrapText="1"/>
    </xf>
    <xf numFmtId="0" fontId="34" fillId="0" borderId="23" xfId="0" applyFont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 wrapText="1"/>
    </xf>
    <xf numFmtId="0" fontId="34" fillId="0" borderId="20" xfId="0" applyFont="1" applyBorder="1" applyAlignment="1">
      <alignment horizontal="center"/>
    </xf>
    <xf numFmtId="0" fontId="34" fillId="0" borderId="22" xfId="0" applyFont="1" applyBorder="1" applyAlignment="1">
      <alignment horizontal="center"/>
    </xf>
    <xf numFmtId="0" fontId="33" fillId="0" borderId="19" xfId="0" applyFont="1" applyBorder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34" fillId="0" borderId="16" xfId="0" applyFont="1" applyBorder="1" applyAlignment="1">
      <alignment horizontal="left" vertical="center"/>
    </xf>
    <xf numFmtId="0" fontId="45" fillId="0" borderId="26" xfId="0" applyFont="1" applyBorder="1" applyAlignment="1">
      <alignment horizontal="center"/>
    </xf>
    <xf numFmtId="0" fontId="35" fillId="0" borderId="26" xfId="0" applyFont="1" applyBorder="1" applyAlignment="1">
      <alignment horizontal="center"/>
    </xf>
    <xf numFmtId="0" fontId="35" fillId="0" borderId="19" xfId="0" applyFont="1" applyBorder="1" applyAlignment="1">
      <alignment horizontal="center" vertical="center"/>
    </xf>
    <xf numFmtId="0" fontId="35" fillId="0" borderId="23" xfId="0" applyFont="1" applyBorder="1" applyAlignment="1">
      <alignment horizontal="center" vertical="center"/>
    </xf>
    <xf numFmtId="0" fontId="35" fillId="0" borderId="13" xfId="0" applyFont="1" applyBorder="1" applyAlignment="1">
      <alignment horizontal="center" vertical="center"/>
    </xf>
    <xf numFmtId="0" fontId="35" fillId="0" borderId="20" xfId="0" applyFont="1" applyBorder="1" applyAlignment="1">
      <alignment horizontal="center" vertical="center" wrapText="1"/>
    </xf>
    <xf numFmtId="0" fontId="35" fillId="0" borderId="21" xfId="0" applyFont="1" applyBorder="1" applyAlignment="1">
      <alignment horizontal="center" vertical="center" wrapText="1"/>
    </xf>
    <xf numFmtId="0" fontId="35" fillId="0" borderId="22" xfId="0" applyFont="1" applyBorder="1" applyAlignment="1">
      <alignment horizontal="center" vertical="center" wrapText="1"/>
    </xf>
    <xf numFmtId="0" fontId="35" fillId="0" borderId="24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35" fillId="0" borderId="25" xfId="0" applyFont="1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0" fontId="35" fillId="0" borderId="18" xfId="0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0" fontId="35" fillId="0" borderId="19" xfId="0" applyFont="1" applyBorder="1" applyAlignment="1">
      <alignment horizontal="center" vertical="center" wrapText="1"/>
    </xf>
    <xf numFmtId="0" fontId="35" fillId="0" borderId="23" xfId="0" applyFont="1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/>
    </xf>
    <xf numFmtId="0" fontId="38" fillId="0" borderId="14" xfId="0" applyFont="1" applyBorder="1" applyAlignment="1">
      <alignment horizontal="center"/>
    </xf>
    <xf numFmtId="178" fontId="34" fillId="0" borderId="15" xfId="123" applyFont="1" applyBorder="1" applyAlignment="1">
      <alignment horizontal="center" vertical="center" wrapText="1"/>
    </xf>
    <xf numFmtId="178" fontId="34" fillId="0" borderId="26" xfId="123" applyFont="1" applyBorder="1" applyAlignment="1">
      <alignment horizontal="center" vertical="center" wrapText="1"/>
    </xf>
    <xf numFmtId="178" fontId="34" fillId="0" borderId="16" xfId="123" applyFont="1" applyBorder="1" applyAlignment="1">
      <alignment horizontal="center" vertical="center" wrapText="1"/>
    </xf>
    <xf numFmtId="0" fontId="34" fillId="7" borderId="12" xfId="0" applyFont="1" applyFill="1" applyBorder="1" applyAlignment="1">
      <alignment horizontal="center" vertical="center" wrapText="1"/>
    </xf>
    <xf numFmtId="0" fontId="34" fillId="7" borderId="19" xfId="0" applyFont="1" applyFill="1" applyBorder="1" applyAlignment="1">
      <alignment horizontal="center" vertical="center" wrapText="1"/>
    </xf>
    <xf numFmtId="0" fontId="34" fillId="7" borderId="23" xfId="0" applyFont="1" applyFill="1" applyBorder="1" applyAlignment="1">
      <alignment horizontal="center" vertical="center" wrapText="1"/>
    </xf>
    <xf numFmtId="0" fontId="34" fillId="7" borderId="13" xfId="0" applyFont="1" applyFill="1" applyBorder="1" applyAlignment="1">
      <alignment horizontal="center" vertical="center" wrapText="1"/>
    </xf>
    <xf numFmtId="0" fontId="30" fillId="7" borderId="0" xfId="0" applyFont="1" applyFill="1" applyAlignment="1">
      <alignment horizontal="center"/>
    </xf>
    <xf numFmtId="0" fontId="34" fillId="7" borderId="15" xfId="0" applyFont="1" applyFill="1" applyBorder="1" applyAlignment="1">
      <alignment horizontal="center" vertical="center" wrapText="1"/>
    </xf>
    <xf numFmtId="0" fontId="34" fillId="7" borderId="26" xfId="0" applyFont="1" applyFill="1" applyBorder="1" applyAlignment="1">
      <alignment horizontal="center" vertical="center" wrapText="1"/>
    </xf>
    <xf numFmtId="0" fontId="34" fillId="7" borderId="16" xfId="0" applyFont="1" applyFill="1" applyBorder="1" applyAlignment="1">
      <alignment horizontal="center" vertical="center" wrapText="1"/>
    </xf>
    <xf numFmtId="0" fontId="37" fillId="7" borderId="0" xfId="0" applyFont="1" applyFill="1" applyAlignment="1">
      <alignment horizontal="center"/>
    </xf>
    <xf numFmtId="49" fontId="34" fillId="7" borderId="19" xfId="0" applyNumberFormat="1" applyFont="1" applyFill="1" applyBorder="1" applyAlignment="1">
      <alignment horizontal="center" vertical="center" wrapText="1"/>
    </xf>
    <xf numFmtId="49" fontId="34" fillId="7" borderId="23" xfId="0" applyNumberFormat="1" applyFont="1" applyFill="1" applyBorder="1" applyAlignment="1">
      <alignment horizontal="center" vertical="center" wrapText="1"/>
    </xf>
    <xf numFmtId="49" fontId="34" fillId="7" borderId="13" xfId="0" applyNumberFormat="1" applyFont="1" applyFill="1" applyBorder="1" applyAlignment="1">
      <alignment horizontal="center" vertical="center" wrapText="1"/>
    </xf>
    <xf numFmtId="0" fontId="49" fillId="0" borderId="15" xfId="0" applyFont="1" applyBorder="1" applyAlignment="1">
      <alignment horizontal="center"/>
    </xf>
    <xf numFmtId="0" fontId="49" fillId="0" borderId="26" xfId="0" applyFont="1" applyBorder="1" applyAlignment="1">
      <alignment horizontal="center"/>
    </xf>
    <xf numFmtId="0" fontId="49" fillId="0" borderId="16" xfId="0" applyFont="1" applyBorder="1" applyAlignment="1">
      <alignment horizontal="center"/>
    </xf>
    <xf numFmtId="0" fontId="49" fillId="0" borderId="19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8" fillId="0" borderId="0" xfId="0" applyFont="1" applyAlignment="1">
      <alignment horizontal="center"/>
    </xf>
    <xf numFmtId="0" fontId="49" fillId="0" borderId="20" xfId="0" applyFont="1" applyBorder="1" applyAlignment="1">
      <alignment horizontal="center"/>
    </xf>
    <xf numFmtId="0" fontId="49" fillId="0" borderId="21" xfId="0" applyFont="1" applyBorder="1" applyAlignment="1">
      <alignment horizontal="center"/>
    </xf>
    <xf numFmtId="0" fontId="49" fillId="0" borderId="22" xfId="0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2" fontId="49" fillId="0" borderId="15" xfId="0" applyNumberFormat="1" applyFont="1" applyBorder="1" applyAlignment="1">
      <alignment horizontal="center" vertical="center" wrapText="1"/>
    </xf>
    <xf numFmtId="2" fontId="49" fillId="0" borderId="26" xfId="0" applyNumberFormat="1" applyFont="1" applyBorder="1" applyAlignment="1">
      <alignment horizontal="center" vertical="center" wrapText="1"/>
    </xf>
    <xf numFmtId="2" fontId="49" fillId="0" borderId="16" xfId="0" applyNumberFormat="1" applyFont="1" applyBorder="1" applyAlignment="1">
      <alignment horizontal="center" vertical="center" wrapText="1"/>
    </xf>
    <xf numFmtId="2" fontId="49" fillId="0" borderId="15" xfId="0" applyNumberFormat="1" applyFont="1" applyBorder="1" applyAlignment="1">
      <alignment horizontal="center" vertical="center"/>
    </xf>
    <xf numFmtId="2" fontId="49" fillId="0" borderId="26" xfId="0" applyNumberFormat="1" applyFont="1" applyBorder="1" applyAlignment="1">
      <alignment horizontal="center" vertical="center"/>
    </xf>
    <xf numFmtId="2" fontId="49" fillId="0" borderId="16" xfId="0" applyNumberFormat="1" applyFont="1" applyBorder="1" applyAlignment="1">
      <alignment horizontal="center" vertical="center"/>
    </xf>
    <xf numFmtId="0" fontId="49" fillId="0" borderId="23" xfId="0" applyFont="1" applyBorder="1" applyAlignment="1">
      <alignment horizontal="center"/>
    </xf>
    <xf numFmtId="0" fontId="49" fillId="0" borderId="13" xfId="0" applyFont="1" applyBorder="1" applyAlignment="1">
      <alignment horizontal="center"/>
    </xf>
    <xf numFmtId="0" fontId="28" fillId="7" borderId="0" xfId="189" applyNumberFormat="1" applyFont="1" applyFill="1" applyAlignment="1" applyProtection="1">
      <alignment horizontal="left" vertical="center"/>
      <protection/>
    </xf>
    <xf numFmtId="0" fontId="28" fillId="7" borderId="0" xfId="189" applyNumberFormat="1" applyFont="1" applyFill="1" applyAlignment="1" applyProtection="1">
      <alignment horizontal="center" vertical="center" wrapText="1"/>
      <protection/>
    </xf>
    <xf numFmtId="0" fontId="29" fillId="7" borderId="0" xfId="189" applyNumberFormat="1" applyFont="1" applyFill="1" applyBorder="1" applyAlignment="1" applyProtection="1">
      <alignment horizontal="center" vertical="center" wrapText="1"/>
      <protection/>
    </xf>
    <xf numFmtId="0" fontId="28" fillId="7" borderId="14" xfId="189" applyNumberFormat="1" applyFont="1" applyFill="1" applyBorder="1" applyAlignment="1" applyProtection="1">
      <alignment horizontal="center" vertical="center" wrapText="1"/>
      <protection/>
    </xf>
    <xf numFmtId="0" fontId="28" fillId="7" borderId="26" xfId="189" applyFont="1" applyFill="1" applyBorder="1" applyAlignment="1">
      <alignment horizontal="center" vertical="center"/>
      <protection/>
    </xf>
    <xf numFmtId="0" fontId="37" fillId="7" borderId="21" xfId="0" applyFont="1" applyFill="1" applyBorder="1" applyAlignment="1">
      <alignment horizontal="center" vertical="center"/>
    </xf>
    <xf numFmtId="0" fontId="37" fillId="0" borderId="0" xfId="0" applyFont="1" applyAlignment="1">
      <alignment horizontal="center"/>
    </xf>
    <xf numFmtId="0" fontId="34" fillId="0" borderId="20" xfId="0" applyFont="1" applyBorder="1" applyAlignment="1">
      <alignment horizontal="center" vertical="center" wrapText="1"/>
    </xf>
    <xf numFmtId="0" fontId="34" fillId="0" borderId="22" xfId="0" applyFont="1" applyBorder="1" applyAlignment="1">
      <alignment horizontal="center" vertical="center" wrapText="1"/>
    </xf>
    <xf numFmtId="0" fontId="34" fillId="0" borderId="24" xfId="0" applyFont="1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35" fillId="0" borderId="0" xfId="0" applyFont="1" applyAlignment="1">
      <alignment horizontal="center" wrapText="1"/>
    </xf>
    <xf numFmtId="0" fontId="34" fillId="0" borderId="14" xfId="0" applyFont="1" applyBorder="1" applyAlignment="1">
      <alignment horizontal="center" wrapText="1"/>
    </xf>
    <xf numFmtId="0" fontId="34" fillId="0" borderId="26" xfId="0" applyFont="1" applyBorder="1" applyAlignment="1">
      <alignment horizontal="center"/>
    </xf>
    <xf numFmtId="0" fontId="31" fillId="7" borderId="0" xfId="0" applyFont="1" applyFill="1" applyAlignment="1">
      <alignment horizontal="center"/>
    </xf>
  </cellXfs>
  <cellStyles count="213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20% – Акцентування1" xfId="27"/>
    <cellStyle name="20% – Акцентування1 2" xfId="28"/>
    <cellStyle name="20% – Акцентування2" xfId="29"/>
    <cellStyle name="20% – Акцентування2 2" xfId="30"/>
    <cellStyle name="20% – Акцентування3" xfId="31"/>
    <cellStyle name="20% – Акцентування3 2" xfId="32"/>
    <cellStyle name="20% – Акцентування4" xfId="33"/>
    <cellStyle name="20% – Акцентування4 2" xfId="34"/>
    <cellStyle name="20% – Акцентування5" xfId="35"/>
    <cellStyle name="20% – Акцентування5 2" xfId="36"/>
    <cellStyle name="20% – Акцентування6" xfId="37"/>
    <cellStyle name="20% – Акцентування6 2" xfId="38"/>
    <cellStyle name="40% - Акцент1" xfId="39"/>
    <cellStyle name="40% — акцент1" xfId="40"/>
    <cellStyle name="40% - Акцент2" xfId="41"/>
    <cellStyle name="40% — акцент2" xfId="42"/>
    <cellStyle name="40% - Акцент3" xfId="43"/>
    <cellStyle name="40% — акцент3" xfId="44"/>
    <cellStyle name="40% - Акцент4" xfId="45"/>
    <cellStyle name="40% — акцент4" xfId="46"/>
    <cellStyle name="40% - Акцент5" xfId="47"/>
    <cellStyle name="40% — акцент5" xfId="48"/>
    <cellStyle name="40% - Акцент6" xfId="49"/>
    <cellStyle name="40% — акцент6" xfId="50"/>
    <cellStyle name="40% – Акцентування1" xfId="51"/>
    <cellStyle name="40% – Акцентування1 2" xfId="52"/>
    <cellStyle name="40% – Акцентування2" xfId="53"/>
    <cellStyle name="40% – Акцентування2 2" xfId="54"/>
    <cellStyle name="40% – Акцентування3" xfId="55"/>
    <cellStyle name="40% – Акцентування3 2" xfId="56"/>
    <cellStyle name="40% – Акцентування4" xfId="57"/>
    <cellStyle name="40% – Акцентування4 2" xfId="58"/>
    <cellStyle name="40% – Акцентування5" xfId="59"/>
    <cellStyle name="40% – Акцентування5 2" xfId="60"/>
    <cellStyle name="40% – Акцентування6" xfId="61"/>
    <cellStyle name="40% – Акцентування6 2" xfId="62"/>
    <cellStyle name="60% - Акцент1" xfId="63"/>
    <cellStyle name="60% — акцент1" xfId="64"/>
    <cellStyle name="60% - Акцент2" xfId="65"/>
    <cellStyle name="60% — акцент2" xfId="66"/>
    <cellStyle name="60% - Акцент3" xfId="67"/>
    <cellStyle name="60% — акцент3" xfId="68"/>
    <cellStyle name="60% - Акцент4" xfId="69"/>
    <cellStyle name="60% — акцент4" xfId="70"/>
    <cellStyle name="60% - Акцент5" xfId="71"/>
    <cellStyle name="60% — акцент5" xfId="72"/>
    <cellStyle name="60% - Акцент6" xfId="73"/>
    <cellStyle name="60% — акцент6" xfId="74"/>
    <cellStyle name="60% – Акцентування1" xfId="75"/>
    <cellStyle name="60% – Акцентування1 2" xfId="76"/>
    <cellStyle name="60% – Акцентування2" xfId="77"/>
    <cellStyle name="60% – Акцентування2 2" xfId="78"/>
    <cellStyle name="60% – Акцентування3" xfId="79"/>
    <cellStyle name="60% – Акцентування3 2" xfId="80"/>
    <cellStyle name="60% – Акцентування4" xfId="81"/>
    <cellStyle name="60% – Акцентування4 2" xfId="82"/>
    <cellStyle name="60% – Акцентування5" xfId="83"/>
    <cellStyle name="60% – Акцентування5 2" xfId="84"/>
    <cellStyle name="60% – Акцентування6" xfId="85"/>
    <cellStyle name="60% – Акцентування6 2" xfId="86"/>
    <cellStyle name="Normal_meresha_07" xfId="87"/>
    <cellStyle name="Акцент1" xfId="88"/>
    <cellStyle name="Акцент1 2" xfId="89"/>
    <cellStyle name="Акцент2" xfId="90"/>
    <cellStyle name="Акцент2 2" xfId="91"/>
    <cellStyle name="Акцент3" xfId="92"/>
    <cellStyle name="Акцент3 2" xfId="93"/>
    <cellStyle name="Акцент4" xfId="94"/>
    <cellStyle name="Акцент4 2" xfId="95"/>
    <cellStyle name="Акцент5" xfId="96"/>
    <cellStyle name="Акцент5 2" xfId="97"/>
    <cellStyle name="Акцент6" xfId="98"/>
    <cellStyle name="Акцент6 2" xfId="99"/>
    <cellStyle name="Акцентування1" xfId="100"/>
    <cellStyle name="Акцентування1 2" xfId="101"/>
    <cellStyle name="Акцентування2" xfId="102"/>
    <cellStyle name="Акцентування2 2" xfId="103"/>
    <cellStyle name="Акцентування3" xfId="104"/>
    <cellStyle name="Акцентування3 2" xfId="105"/>
    <cellStyle name="Акцентування4" xfId="106"/>
    <cellStyle name="Акцентування4 2" xfId="107"/>
    <cellStyle name="Акцентування5" xfId="108"/>
    <cellStyle name="Акцентування5 2" xfId="109"/>
    <cellStyle name="Акцентування6" xfId="110"/>
    <cellStyle name="Акцентування6 2" xfId="111"/>
    <cellStyle name="Ввід" xfId="112"/>
    <cellStyle name="Ввід 2" xfId="113"/>
    <cellStyle name="Ввод " xfId="114"/>
    <cellStyle name="Ввод  2" xfId="115"/>
    <cellStyle name="Вывод" xfId="116"/>
    <cellStyle name="Вывод 2" xfId="117"/>
    <cellStyle name="Вычисление" xfId="118"/>
    <cellStyle name="Вычисление 2" xfId="119"/>
    <cellStyle name="Hyperlink" xfId="120"/>
    <cellStyle name="Грошовий 2" xfId="121"/>
    <cellStyle name="Грошовий 3" xfId="122"/>
    <cellStyle name="Currency" xfId="123"/>
    <cellStyle name="Currency [0]" xfId="124"/>
    <cellStyle name="Добре" xfId="125"/>
    <cellStyle name="Добре 2" xfId="126"/>
    <cellStyle name="Заголовок 1" xfId="127"/>
    <cellStyle name="Заголовок 1 2" xfId="128"/>
    <cellStyle name="Заголовок 1 3" xfId="129"/>
    <cellStyle name="Заголовок 2" xfId="130"/>
    <cellStyle name="Заголовок 2 2" xfId="131"/>
    <cellStyle name="Заголовок 2 3" xfId="132"/>
    <cellStyle name="Заголовок 3" xfId="133"/>
    <cellStyle name="Заголовок 3 2" xfId="134"/>
    <cellStyle name="Заголовок 3 3" xfId="135"/>
    <cellStyle name="Заголовок 4" xfId="136"/>
    <cellStyle name="Заголовок 4 2" xfId="137"/>
    <cellStyle name="Заголовок 4 3" xfId="138"/>
    <cellStyle name="Звичайний 10" xfId="139"/>
    <cellStyle name="Звичайний 11" xfId="140"/>
    <cellStyle name="Звичайний 12" xfId="141"/>
    <cellStyle name="Звичайний 13" xfId="142"/>
    <cellStyle name="Звичайний 14" xfId="143"/>
    <cellStyle name="Звичайний 15" xfId="144"/>
    <cellStyle name="Звичайний 16" xfId="145"/>
    <cellStyle name="Звичайний 17" xfId="146"/>
    <cellStyle name="Звичайний 18" xfId="147"/>
    <cellStyle name="Звичайний 19" xfId="148"/>
    <cellStyle name="Звичайний 2" xfId="149"/>
    <cellStyle name="Звичайний 2 2" xfId="150"/>
    <cellStyle name="Звичайний 20" xfId="151"/>
    <cellStyle name="Звичайний 21" xfId="152"/>
    <cellStyle name="Звичайний 22" xfId="153"/>
    <cellStyle name="Звичайний 22 2" xfId="154"/>
    <cellStyle name="Звичайний 23" xfId="155"/>
    <cellStyle name="Звичайний 24" xfId="156"/>
    <cellStyle name="Звичайний 3" xfId="157"/>
    <cellStyle name="Звичайний 3 2" xfId="158"/>
    <cellStyle name="Звичайний 4" xfId="159"/>
    <cellStyle name="Звичайний 4 2" xfId="160"/>
    <cellStyle name="Звичайний 5" xfId="161"/>
    <cellStyle name="Звичайний 6" xfId="162"/>
    <cellStyle name="Звичайний 7" xfId="163"/>
    <cellStyle name="Звичайний 8" xfId="164"/>
    <cellStyle name="Звичайний 9" xfId="165"/>
    <cellStyle name="Звичайний_Chervonohrad city budget" xfId="166"/>
    <cellStyle name="Звичайний_Chervonohrad city budget 2" xfId="167"/>
    <cellStyle name="Звичайний_Додаток _ 3 зм_ни 4575 2" xfId="168"/>
    <cellStyle name="Зв'язана клітинка" xfId="169"/>
    <cellStyle name="Зв'язана клітинка 2" xfId="170"/>
    <cellStyle name="Итог" xfId="171"/>
    <cellStyle name="Итог 2" xfId="172"/>
    <cellStyle name="Контрольна клітинка" xfId="173"/>
    <cellStyle name="Контрольна клітинка 2" xfId="174"/>
    <cellStyle name="Контрольная ячейка" xfId="175"/>
    <cellStyle name="Контрольная ячейка 2" xfId="176"/>
    <cellStyle name="Назва" xfId="177"/>
    <cellStyle name="Назва 2" xfId="178"/>
    <cellStyle name="Название" xfId="179"/>
    <cellStyle name="Название 2" xfId="180"/>
    <cellStyle name="Нейтральный" xfId="181"/>
    <cellStyle name="Нейтральный 2" xfId="182"/>
    <cellStyle name="Обчислення" xfId="183"/>
    <cellStyle name="Обчислення 2" xfId="184"/>
    <cellStyle name="Обычный 2" xfId="185"/>
    <cellStyle name="Обычный 2 2" xfId="186"/>
    <cellStyle name="Обычный 3" xfId="187"/>
    <cellStyle name="Обычный 4" xfId="188"/>
    <cellStyle name="Обычный_15 09 2016 Р_шення про мб 2017 додатки 2 2" xfId="189"/>
    <cellStyle name="Обычный_Книга1" xfId="190"/>
    <cellStyle name="Обычный_Лист1" xfId="191"/>
    <cellStyle name="Обычный_Освіта ПЦМ 2" xfId="192"/>
    <cellStyle name="Обычный_Освіта ПЦМ 2 2" xfId="193"/>
    <cellStyle name="Обычный_ПЦМ Центральна міська лікарня м. Борислава" xfId="194"/>
    <cellStyle name="Обычный_ПЦМ Центральна міська лікарня м. Борислава 2" xfId="195"/>
    <cellStyle name="Followed Hyperlink" xfId="196"/>
    <cellStyle name="Підсумок" xfId="197"/>
    <cellStyle name="Підсумок 2" xfId="198"/>
    <cellStyle name="Плохой" xfId="199"/>
    <cellStyle name="Плохой 2" xfId="200"/>
    <cellStyle name="Поганий" xfId="201"/>
    <cellStyle name="Поганий 2" xfId="202"/>
    <cellStyle name="Пояснение" xfId="203"/>
    <cellStyle name="Пояснение 2" xfId="204"/>
    <cellStyle name="Примечание" xfId="205"/>
    <cellStyle name="Примечание 2" xfId="206"/>
    <cellStyle name="Примітка" xfId="207"/>
    <cellStyle name="Примітка 2" xfId="208"/>
    <cellStyle name="Percent" xfId="209"/>
    <cellStyle name="Результат" xfId="210"/>
    <cellStyle name="Результат 2" xfId="211"/>
    <cellStyle name="Связанная ячейка" xfId="212"/>
    <cellStyle name="Связанная ячейка 2" xfId="213"/>
    <cellStyle name="Середній" xfId="214"/>
    <cellStyle name="Середній 2" xfId="215"/>
    <cellStyle name="Стиль 1" xfId="216"/>
    <cellStyle name="Текст попередження" xfId="217"/>
    <cellStyle name="Текст попередження 2" xfId="218"/>
    <cellStyle name="Текст пояснення" xfId="219"/>
    <cellStyle name="Текст пояснення 2" xfId="220"/>
    <cellStyle name="Текст предупреждения" xfId="221"/>
    <cellStyle name="Текст предупреждения 2" xfId="222"/>
    <cellStyle name="Comma" xfId="223"/>
    <cellStyle name="Comma [0]" xfId="224"/>
    <cellStyle name="Хороший" xfId="225"/>
    <cellStyle name="Хороший 2" xfId="2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2"/>
  <sheetViews>
    <sheetView tabSelected="1" view="pageBreakPreview" zoomScale="60" zoomScaleNormal="75" zoomScalePageLayoutView="0" workbookViewId="0" topLeftCell="A1">
      <selection activeCell="E3" sqref="E3:F3"/>
    </sheetView>
  </sheetViews>
  <sheetFormatPr defaultColWidth="9.00390625" defaultRowHeight="12.75"/>
  <cols>
    <col min="1" max="1" width="16.75390625" style="2" customWidth="1"/>
    <col min="2" max="2" width="107.25390625" style="2" customWidth="1"/>
    <col min="3" max="3" width="25.00390625" style="2" customWidth="1"/>
    <col min="4" max="4" width="24.375" style="2" customWidth="1"/>
    <col min="5" max="5" width="21.375" style="2" customWidth="1"/>
    <col min="6" max="6" width="24.375" style="2" customWidth="1"/>
    <col min="7" max="16384" width="9.125" style="2" customWidth="1"/>
  </cols>
  <sheetData>
    <row r="1" spans="5:6" ht="20.25">
      <c r="E1" s="209" t="s">
        <v>251</v>
      </c>
      <c r="F1" s="209"/>
    </row>
    <row r="2" spans="5:6" ht="20.25">
      <c r="E2" s="209" t="s">
        <v>661</v>
      </c>
      <c r="F2" s="209"/>
    </row>
    <row r="3" spans="5:6" ht="20.25">
      <c r="E3" s="209" t="s">
        <v>300</v>
      </c>
      <c r="F3" s="209"/>
    </row>
    <row r="4" spans="5:6" ht="20.25">
      <c r="E4" s="19"/>
      <c r="F4" s="19"/>
    </row>
    <row r="5" spans="1:6" ht="22.5">
      <c r="A5" s="208" t="s">
        <v>171</v>
      </c>
      <c r="B5" s="208"/>
      <c r="C5" s="208"/>
      <c r="D5" s="208"/>
      <c r="E5" s="208"/>
      <c r="F5" s="208"/>
    </row>
    <row r="6" spans="1:6" ht="22.5">
      <c r="A6" s="90"/>
      <c r="B6" s="90"/>
      <c r="C6" s="90"/>
      <c r="D6" s="90"/>
      <c r="E6" s="90"/>
      <c r="F6" s="90"/>
    </row>
    <row r="7" spans="1:6" ht="22.5">
      <c r="A7" s="210">
        <v>13202100000</v>
      </c>
      <c r="B7" s="210"/>
      <c r="C7" s="90"/>
      <c r="D7" s="90"/>
      <c r="E7" s="90"/>
      <c r="F7" s="90"/>
    </row>
    <row r="8" spans="1:6" ht="20.25">
      <c r="A8" s="138" t="s">
        <v>305</v>
      </c>
      <c r="B8" s="137"/>
      <c r="F8" s="37" t="s">
        <v>306</v>
      </c>
    </row>
    <row r="9" spans="1:6" ht="23.25">
      <c r="A9" s="213" t="s">
        <v>252</v>
      </c>
      <c r="B9" s="221" t="s">
        <v>276</v>
      </c>
      <c r="C9" s="213" t="s">
        <v>445</v>
      </c>
      <c r="D9" s="216" t="s">
        <v>549</v>
      </c>
      <c r="E9" s="219" t="s">
        <v>213</v>
      </c>
      <c r="F9" s="220"/>
    </row>
    <row r="10" spans="1:6" ht="23.25">
      <c r="A10" s="214"/>
      <c r="B10" s="222"/>
      <c r="C10" s="214"/>
      <c r="D10" s="217"/>
      <c r="E10" s="85"/>
      <c r="F10" s="86"/>
    </row>
    <row r="11" spans="1:6" ht="93.75" customHeight="1">
      <c r="A11" s="215"/>
      <c r="B11" s="201"/>
      <c r="C11" s="215"/>
      <c r="D11" s="218"/>
      <c r="E11" s="25" t="s">
        <v>445</v>
      </c>
      <c r="F11" s="17" t="s">
        <v>446</v>
      </c>
    </row>
    <row r="12" spans="1:6" ht="20.25">
      <c r="A12" s="20">
        <v>1</v>
      </c>
      <c r="B12" s="20">
        <v>2</v>
      </c>
      <c r="C12" s="20">
        <v>3</v>
      </c>
      <c r="D12" s="20">
        <v>4</v>
      </c>
      <c r="E12" s="20">
        <v>5</v>
      </c>
      <c r="F12" s="20">
        <v>6</v>
      </c>
    </row>
    <row r="13" spans="1:6" ht="39.75" customHeight="1">
      <c r="A13" s="21">
        <v>10000000</v>
      </c>
      <c r="B13" s="21" t="s">
        <v>253</v>
      </c>
      <c r="C13" s="22">
        <f>C14+C22+C27+C33+C50</f>
        <v>159526433</v>
      </c>
      <c r="D13" s="22">
        <f>D14+D22+D27+D33</f>
        <v>159409033</v>
      </c>
      <c r="E13" s="22">
        <f>E14+E22+E27+E33+E50</f>
        <v>117400</v>
      </c>
      <c r="F13" s="22">
        <f>F14+F22+F27+F33+F50</f>
        <v>0</v>
      </c>
    </row>
    <row r="14" spans="1:6" ht="93" customHeight="1">
      <c r="A14" s="21">
        <v>11000000</v>
      </c>
      <c r="B14" s="21" t="s">
        <v>335</v>
      </c>
      <c r="C14" s="22">
        <f>C15+C20</f>
        <v>92191072</v>
      </c>
      <c r="D14" s="22">
        <f>D15+D20</f>
        <v>92191072</v>
      </c>
      <c r="E14" s="22">
        <f>E15+E20</f>
        <v>0</v>
      </c>
      <c r="F14" s="22">
        <f>F15+F20</f>
        <v>0</v>
      </c>
    </row>
    <row r="15" spans="1:6" ht="22.5">
      <c r="A15" s="21">
        <v>11010000</v>
      </c>
      <c r="B15" s="21" t="s">
        <v>336</v>
      </c>
      <c r="C15" s="22">
        <f>C16+C17+C18+C19</f>
        <v>92122255</v>
      </c>
      <c r="D15" s="22">
        <f>D16+D17+D18+D19</f>
        <v>92122255</v>
      </c>
      <c r="E15" s="22">
        <f>E16+E17+E18+E19</f>
        <v>0</v>
      </c>
      <c r="F15" s="22">
        <f>F16+F17+F18+F19</f>
        <v>0</v>
      </c>
    </row>
    <row r="16" spans="1:6" ht="46.5">
      <c r="A16" s="23">
        <v>11010100</v>
      </c>
      <c r="B16" s="23" t="s">
        <v>337</v>
      </c>
      <c r="C16" s="24">
        <f>D16</f>
        <v>88773077</v>
      </c>
      <c r="D16" s="24">
        <f>88873077-100000</f>
        <v>88773077</v>
      </c>
      <c r="E16" s="24">
        <v>0</v>
      </c>
      <c r="F16" s="24">
        <v>0</v>
      </c>
    </row>
    <row r="17" spans="1:6" ht="93">
      <c r="A17" s="23">
        <v>11010200</v>
      </c>
      <c r="B17" s="23" t="s">
        <v>338</v>
      </c>
      <c r="C17" s="24">
        <f>D17</f>
        <v>2055920</v>
      </c>
      <c r="D17" s="24">
        <v>2055920</v>
      </c>
      <c r="E17" s="24">
        <v>0</v>
      </c>
      <c r="F17" s="24">
        <v>0</v>
      </c>
    </row>
    <row r="18" spans="1:6" ht="46.5">
      <c r="A18" s="23">
        <v>11010400</v>
      </c>
      <c r="B18" s="23" t="s">
        <v>339</v>
      </c>
      <c r="C18" s="24">
        <f>D18</f>
        <v>164440</v>
      </c>
      <c r="D18" s="24">
        <v>164440</v>
      </c>
      <c r="E18" s="24">
        <v>0</v>
      </c>
      <c r="F18" s="24">
        <v>0</v>
      </c>
    </row>
    <row r="19" spans="1:6" ht="46.5">
      <c r="A19" s="23">
        <v>11010500</v>
      </c>
      <c r="B19" s="23" t="s">
        <v>340</v>
      </c>
      <c r="C19" s="24">
        <f>D19</f>
        <v>1128818</v>
      </c>
      <c r="D19" s="24">
        <v>1128818</v>
      </c>
      <c r="E19" s="24">
        <v>0</v>
      </c>
      <c r="F19" s="24">
        <v>0</v>
      </c>
    </row>
    <row r="20" spans="1:6" ht="22.5">
      <c r="A20" s="21">
        <v>11020000</v>
      </c>
      <c r="B20" s="21" t="s">
        <v>341</v>
      </c>
      <c r="C20" s="22">
        <f>C21</f>
        <v>68817</v>
      </c>
      <c r="D20" s="22">
        <f>D21</f>
        <v>68817</v>
      </c>
      <c r="E20" s="22">
        <f>E21</f>
        <v>0</v>
      </c>
      <c r="F20" s="22">
        <f>F21</f>
        <v>0</v>
      </c>
    </row>
    <row r="21" spans="1:6" ht="46.5">
      <c r="A21" s="23">
        <v>11020200</v>
      </c>
      <c r="B21" s="23" t="s">
        <v>342</v>
      </c>
      <c r="C21" s="24">
        <f>D21</f>
        <v>68817</v>
      </c>
      <c r="D21" s="24">
        <v>68817</v>
      </c>
      <c r="E21" s="24">
        <v>0</v>
      </c>
      <c r="F21" s="24">
        <v>0</v>
      </c>
    </row>
    <row r="22" spans="1:6" ht="45">
      <c r="A22" s="21">
        <v>13000000</v>
      </c>
      <c r="B22" s="21" t="s">
        <v>462</v>
      </c>
      <c r="C22" s="22">
        <f>C23</f>
        <v>2699351</v>
      </c>
      <c r="D22" s="22">
        <f>D23</f>
        <v>2699351</v>
      </c>
      <c r="E22" s="22">
        <f>E23</f>
        <v>0</v>
      </c>
      <c r="F22" s="22">
        <f>F23</f>
        <v>0</v>
      </c>
    </row>
    <row r="23" spans="1:6" ht="22.5">
      <c r="A23" s="21">
        <v>13030000</v>
      </c>
      <c r="B23" s="21" t="s">
        <v>463</v>
      </c>
      <c r="C23" s="22">
        <f>C24+C25+C26</f>
        <v>2699351</v>
      </c>
      <c r="D23" s="22">
        <f>D24+D25+D26</f>
        <v>2699351</v>
      </c>
      <c r="E23" s="22">
        <f>E24+E25+E26</f>
        <v>0</v>
      </c>
      <c r="F23" s="22">
        <f>F24+F25+F26</f>
        <v>0</v>
      </c>
    </row>
    <row r="24" spans="1:6" ht="46.5">
      <c r="A24" s="23">
        <v>13030100</v>
      </c>
      <c r="B24" s="23" t="s">
        <v>277</v>
      </c>
      <c r="C24" s="24">
        <f>D24</f>
        <v>41033</v>
      </c>
      <c r="D24" s="24">
        <v>41033</v>
      </c>
      <c r="E24" s="24">
        <v>0</v>
      </c>
      <c r="F24" s="24">
        <v>0</v>
      </c>
    </row>
    <row r="25" spans="1:6" ht="23.25">
      <c r="A25" s="23">
        <v>13030700</v>
      </c>
      <c r="B25" s="23" t="s">
        <v>464</v>
      </c>
      <c r="C25" s="24">
        <f>D25</f>
        <v>2102914</v>
      </c>
      <c r="D25" s="24">
        <v>2102914</v>
      </c>
      <c r="E25" s="24">
        <v>0</v>
      </c>
      <c r="F25" s="24">
        <v>0</v>
      </c>
    </row>
    <row r="26" spans="1:6" ht="46.5">
      <c r="A26" s="23">
        <v>13030800</v>
      </c>
      <c r="B26" s="23" t="s">
        <v>465</v>
      </c>
      <c r="C26" s="24">
        <f>D26</f>
        <v>555404</v>
      </c>
      <c r="D26" s="24">
        <v>555404</v>
      </c>
      <c r="E26" s="24">
        <v>0</v>
      </c>
      <c r="F26" s="24">
        <v>0</v>
      </c>
    </row>
    <row r="27" spans="1:6" ht="22.5">
      <c r="A27" s="21">
        <v>14000000</v>
      </c>
      <c r="B27" s="21" t="s">
        <v>343</v>
      </c>
      <c r="C27" s="22">
        <f>C28+C30+C32</f>
        <v>6104928</v>
      </c>
      <c r="D27" s="22">
        <f>D28+D30+D32</f>
        <v>6104928</v>
      </c>
      <c r="E27" s="22">
        <f>E28+E30+E32</f>
        <v>0</v>
      </c>
      <c r="F27" s="22">
        <f>F28+F30+F32</f>
        <v>0</v>
      </c>
    </row>
    <row r="28" spans="1:6" ht="45">
      <c r="A28" s="21">
        <v>14020000</v>
      </c>
      <c r="B28" s="21" t="s">
        <v>466</v>
      </c>
      <c r="C28" s="22">
        <f>C29</f>
        <v>494696</v>
      </c>
      <c r="D28" s="22">
        <f>D29</f>
        <v>494696</v>
      </c>
      <c r="E28" s="22">
        <f>E29</f>
        <v>0</v>
      </c>
      <c r="F28" s="22">
        <f>F29</f>
        <v>0</v>
      </c>
    </row>
    <row r="29" spans="1:6" ht="23.25">
      <c r="A29" s="23">
        <v>14021900</v>
      </c>
      <c r="B29" s="23" t="s">
        <v>467</v>
      </c>
      <c r="C29" s="24">
        <f>D29</f>
        <v>494696</v>
      </c>
      <c r="D29" s="24">
        <v>494696</v>
      </c>
      <c r="E29" s="24">
        <v>0</v>
      </c>
      <c r="F29" s="24">
        <v>0</v>
      </c>
    </row>
    <row r="30" spans="1:6" ht="45">
      <c r="A30" s="21">
        <v>14030000</v>
      </c>
      <c r="B30" s="21" t="s">
        <v>468</v>
      </c>
      <c r="C30" s="22">
        <f>C31</f>
        <v>2083232</v>
      </c>
      <c r="D30" s="22">
        <f>D31</f>
        <v>2083232</v>
      </c>
      <c r="E30" s="22">
        <f>E31</f>
        <v>0</v>
      </c>
      <c r="F30" s="22">
        <f>F31</f>
        <v>0</v>
      </c>
    </row>
    <row r="31" spans="1:6" ht="23.25">
      <c r="A31" s="23">
        <v>14031900</v>
      </c>
      <c r="B31" s="23" t="s">
        <v>467</v>
      </c>
      <c r="C31" s="24">
        <f>D31</f>
        <v>2083232</v>
      </c>
      <c r="D31" s="24">
        <v>2083232</v>
      </c>
      <c r="E31" s="24">
        <v>0</v>
      </c>
      <c r="F31" s="24">
        <v>0</v>
      </c>
    </row>
    <row r="32" spans="1:6" ht="46.5">
      <c r="A32" s="23">
        <v>14040000</v>
      </c>
      <c r="B32" s="23" t="s">
        <v>344</v>
      </c>
      <c r="C32" s="24">
        <f>D32</f>
        <v>3527000</v>
      </c>
      <c r="D32" s="24">
        <v>3527000</v>
      </c>
      <c r="E32" s="24">
        <v>0</v>
      </c>
      <c r="F32" s="24">
        <v>0</v>
      </c>
    </row>
    <row r="33" spans="1:6" ht="22.5">
      <c r="A33" s="21">
        <v>18000000</v>
      </c>
      <c r="B33" s="21" t="s">
        <v>345</v>
      </c>
      <c r="C33" s="22">
        <f>C34+C45+C47</f>
        <v>58413682</v>
      </c>
      <c r="D33" s="22">
        <f>D34+D45+D47</f>
        <v>58413682</v>
      </c>
      <c r="E33" s="22">
        <f>E34+E47</f>
        <v>0</v>
      </c>
      <c r="F33" s="22">
        <f>F34+F47</f>
        <v>0</v>
      </c>
    </row>
    <row r="34" spans="1:6" ht="22.5">
      <c r="A34" s="21">
        <v>18010000</v>
      </c>
      <c r="B34" s="21" t="s">
        <v>346</v>
      </c>
      <c r="C34" s="22">
        <f>C35+C36+C37+C38+C39+C40+C41+C42+C43+C44</f>
        <v>38144195</v>
      </c>
      <c r="D34" s="22">
        <f>D35+D36+D37+D38+D39+D40+D41+D42+D43+D44</f>
        <v>38144195</v>
      </c>
      <c r="E34" s="22">
        <f>E35+E36+E37+E38+E39+E40+E41+E42+E43+E44</f>
        <v>0</v>
      </c>
      <c r="F34" s="22">
        <f>F35+F36+F37+F38+F39+F40+F41+F42+F43+F44</f>
        <v>0</v>
      </c>
    </row>
    <row r="35" spans="1:6" ht="69.75">
      <c r="A35" s="23">
        <v>18010100</v>
      </c>
      <c r="B35" s="23" t="s">
        <v>347</v>
      </c>
      <c r="C35" s="24">
        <f>D35</f>
        <v>34882</v>
      </c>
      <c r="D35" s="24">
        <v>34882</v>
      </c>
      <c r="E35" s="24">
        <v>0</v>
      </c>
      <c r="F35" s="24">
        <v>0</v>
      </c>
    </row>
    <row r="36" spans="1:6" ht="69.75">
      <c r="A36" s="23">
        <v>18010200</v>
      </c>
      <c r="B36" s="23" t="s">
        <v>348</v>
      </c>
      <c r="C36" s="24">
        <f>D36</f>
        <v>1394100</v>
      </c>
      <c r="D36" s="24">
        <v>1394100</v>
      </c>
      <c r="E36" s="24">
        <v>0</v>
      </c>
      <c r="F36" s="24">
        <v>0</v>
      </c>
    </row>
    <row r="37" spans="1:6" ht="69.75">
      <c r="A37" s="23">
        <v>18010300</v>
      </c>
      <c r="B37" s="23" t="s">
        <v>349</v>
      </c>
      <c r="C37" s="24">
        <f>D37+E37</f>
        <v>1185275</v>
      </c>
      <c r="D37" s="24">
        <v>1185275</v>
      </c>
      <c r="E37" s="24">
        <v>0</v>
      </c>
      <c r="F37" s="24">
        <v>0</v>
      </c>
    </row>
    <row r="38" spans="1:6" ht="69.75">
      <c r="A38" s="23">
        <v>18010400</v>
      </c>
      <c r="B38" s="23" t="s">
        <v>414</v>
      </c>
      <c r="C38" s="24">
        <f>D38+E38</f>
        <v>2644928</v>
      </c>
      <c r="D38" s="24">
        <v>2644928</v>
      </c>
      <c r="E38" s="24">
        <v>0</v>
      </c>
      <c r="F38" s="24">
        <v>0</v>
      </c>
    </row>
    <row r="39" spans="1:6" ht="23.25">
      <c r="A39" s="23">
        <v>18010500</v>
      </c>
      <c r="B39" s="23" t="s">
        <v>415</v>
      </c>
      <c r="C39" s="24">
        <f>D39</f>
        <v>25413600</v>
      </c>
      <c r="D39" s="24">
        <v>25413600</v>
      </c>
      <c r="E39" s="24">
        <v>0</v>
      </c>
      <c r="F39" s="24">
        <v>0</v>
      </c>
    </row>
    <row r="40" spans="1:6" ht="23.25">
      <c r="A40" s="23">
        <v>18010600</v>
      </c>
      <c r="B40" s="23" t="s">
        <v>416</v>
      </c>
      <c r="C40" s="24">
        <f>D40+E40</f>
        <v>5908900</v>
      </c>
      <c r="D40" s="24">
        <v>5908900</v>
      </c>
      <c r="E40" s="24">
        <v>0</v>
      </c>
      <c r="F40" s="24">
        <v>0</v>
      </c>
    </row>
    <row r="41" spans="1:6" ht="23.25">
      <c r="A41" s="23">
        <v>18010700</v>
      </c>
      <c r="B41" s="23" t="s">
        <v>417</v>
      </c>
      <c r="C41" s="24">
        <f>D41+E41</f>
        <v>584200</v>
      </c>
      <c r="D41" s="24">
        <v>584200</v>
      </c>
      <c r="E41" s="24">
        <v>0</v>
      </c>
      <c r="F41" s="24">
        <v>0</v>
      </c>
    </row>
    <row r="42" spans="1:6" ht="23.25">
      <c r="A42" s="23">
        <v>18010900</v>
      </c>
      <c r="B42" s="23" t="s">
        <v>418</v>
      </c>
      <c r="C42" s="24">
        <f>D42+E42</f>
        <v>908485</v>
      </c>
      <c r="D42" s="24">
        <v>908485</v>
      </c>
      <c r="E42" s="24">
        <v>0</v>
      </c>
      <c r="F42" s="24">
        <v>0</v>
      </c>
    </row>
    <row r="43" spans="1:6" ht="23.25">
      <c r="A43" s="23">
        <v>18011000</v>
      </c>
      <c r="B43" s="23" t="s">
        <v>419</v>
      </c>
      <c r="C43" s="24">
        <f>D43</f>
        <v>31200</v>
      </c>
      <c r="D43" s="24">
        <v>31200</v>
      </c>
      <c r="E43" s="24">
        <v>0</v>
      </c>
      <c r="F43" s="24">
        <v>0</v>
      </c>
    </row>
    <row r="44" spans="1:6" ht="23.25">
      <c r="A44" s="23">
        <v>18011100</v>
      </c>
      <c r="B44" s="23" t="s">
        <v>278</v>
      </c>
      <c r="C44" s="24">
        <f>D44</f>
        <v>38625</v>
      </c>
      <c r="D44" s="24">
        <v>38625</v>
      </c>
      <c r="E44" s="24">
        <v>0</v>
      </c>
      <c r="F44" s="24">
        <v>0</v>
      </c>
    </row>
    <row r="45" spans="1:6" ht="23.25">
      <c r="A45" s="21">
        <v>18030000</v>
      </c>
      <c r="B45" s="21" t="s">
        <v>93</v>
      </c>
      <c r="C45" s="22">
        <f>D45</f>
        <v>11100</v>
      </c>
      <c r="D45" s="22">
        <f>D46</f>
        <v>11100</v>
      </c>
      <c r="E45" s="24">
        <v>0</v>
      </c>
      <c r="F45" s="24">
        <v>0</v>
      </c>
    </row>
    <row r="46" spans="1:6" ht="23.25">
      <c r="A46" s="23">
        <v>18030200</v>
      </c>
      <c r="B46" s="23" t="s">
        <v>94</v>
      </c>
      <c r="C46" s="24">
        <f>D46</f>
        <v>11100</v>
      </c>
      <c r="D46" s="24">
        <v>11100</v>
      </c>
      <c r="E46" s="24">
        <v>0</v>
      </c>
      <c r="F46" s="24">
        <v>0</v>
      </c>
    </row>
    <row r="47" spans="1:6" ht="22.5">
      <c r="A47" s="21">
        <v>18050000</v>
      </c>
      <c r="B47" s="21" t="s">
        <v>420</v>
      </c>
      <c r="C47" s="22">
        <f>C48+C49</f>
        <v>20258387</v>
      </c>
      <c r="D47" s="22">
        <f>D48+D49</f>
        <v>20258387</v>
      </c>
      <c r="E47" s="22">
        <f>E48+E49</f>
        <v>0</v>
      </c>
      <c r="F47" s="22">
        <f>F48+F49</f>
        <v>0</v>
      </c>
    </row>
    <row r="48" spans="1:6" ht="23.25">
      <c r="A48" s="23">
        <v>18050300</v>
      </c>
      <c r="B48" s="23" t="s">
        <v>421</v>
      </c>
      <c r="C48" s="24">
        <f>D48</f>
        <v>2195487</v>
      </c>
      <c r="D48" s="24">
        <v>2195487</v>
      </c>
      <c r="E48" s="24">
        <v>0</v>
      </c>
      <c r="F48" s="24">
        <v>0</v>
      </c>
    </row>
    <row r="49" spans="1:6" ht="23.25">
      <c r="A49" s="23">
        <v>18050400</v>
      </c>
      <c r="B49" s="23" t="s">
        <v>422</v>
      </c>
      <c r="C49" s="24">
        <f>D49</f>
        <v>18062900</v>
      </c>
      <c r="D49" s="24">
        <v>18062900</v>
      </c>
      <c r="E49" s="24">
        <v>0</v>
      </c>
      <c r="F49" s="24">
        <v>0</v>
      </c>
    </row>
    <row r="50" spans="1:6" ht="22.5">
      <c r="A50" s="21">
        <v>19000000</v>
      </c>
      <c r="B50" s="21" t="s">
        <v>423</v>
      </c>
      <c r="C50" s="22">
        <f>C51</f>
        <v>117400</v>
      </c>
      <c r="D50" s="22">
        <f>D51</f>
        <v>0</v>
      </c>
      <c r="E50" s="22">
        <f>E51</f>
        <v>117400</v>
      </c>
      <c r="F50" s="22">
        <f>F51</f>
        <v>0</v>
      </c>
    </row>
    <row r="51" spans="1:6" ht="23.25">
      <c r="A51" s="23">
        <v>19010000</v>
      </c>
      <c r="B51" s="23" t="s">
        <v>424</v>
      </c>
      <c r="C51" s="24">
        <f>C52+C54+C53</f>
        <v>117400</v>
      </c>
      <c r="D51" s="24">
        <f>D52+D54+D53</f>
        <v>0</v>
      </c>
      <c r="E51" s="24">
        <f>E52+E54+E53</f>
        <v>117400</v>
      </c>
      <c r="F51" s="24">
        <f>F52+F54+F53</f>
        <v>0</v>
      </c>
    </row>
    <row r="52" spans="1:6" ht="46.5">
      <c r="A52" s="23">
        <v>19010100</v>
      </c>
      <c r="B52" s="23" t="s">
        <v>425</v>
      </c>
      <c r="C52" s="24">
        <f>D52+E52</f>
        <v>95000</v>
      </c>
      <c r="D52" s="24">
        <v>0</v>
      </c>
      <c r="E52" s="24">
        <v>95000</v>
      </c>
      <c r="F52" s="24">
        <v>0</v>
      </c>
    </row>
    <row r="53" spans="1:6" ht="46.5">
      <c r="A53" s="23">
        <v>19010200</v>
      </c>
      <c r="B53" s="23" t="s">
        <v>240</v>
      </c>
      <c r="C53" s="24">
        <f>D53+E53</f>
        <v>2000</v>
      </c>
      <c r="D53" s="24">
        <v>0</v>
      </c>
      <c r="E53" s="24">
        <v>2000</v>
      </c>
      <c r="F53" s="24">
        <v>0</v>
      </c>
    </row>
    <row r="54" spans="1:6" ht="69.75">
      <c r="A54" s="23">
        <v>19010300</v>
      </c>
      <c r="B54" s="23" t="s">
        <v>426</v>
      </c>
      <c r="C54" s="24">
        <f>D54+E54</f>
        <v>20400</v>
      </c>
      <c r="D54" s="24">
        <v>0</v>
      </c>
      <c r="E54" s="24">
        <v>20400</v>
      </c>
      <c r="F54" s="24">
        <v>0</v>
      </c>
    </row>
    <row r="55" spans="1:6" ht="22.5">
      <c r="A55" s="21">
        <v>20000000</v>
      </c>
      <c r="B55" s="21" t="s">
        <v>427</v>
      </c>
      <c r="C55" s="22">
        <f>C56+C63+C72+C76</f>
        <v>7614569</v>
      </c>
      <c r="D55" s="22">
        <f>D56+D63+D72+D76</f>
        <v>2953211</v>
      </c>
      <c r="E55" s="22">
        <f>E56+E63+E72+E76</f>
        <v>4661358</v>
      </c>
      <c r="F55" s="22">
        <f>F56+F63+F72+F76</f>
        <v>180000</v>
      </c>
    </row>
    <row r="56" spans="1:6" ht="22.5">
      <c r="A56" s="21">
        <v>21000000</v>
      </c>
      <c r="B56" s="21" t="s">
        <v>428</v>
      </c>
      <c r="C56" s="22">
        <f>C57+C59</f>
        <v>135703</v>
      </c>
      <c r="D56" s="22">
        <f>D57+D59</f>
        <v>135703</v>
      </c>
      <c r="E56" s="22">
        <f aca="true" t="shared" si="0" ref="D56:F57">E57</f>
        <v>0</v>
      </c>
      <c r="F56" s="22">
        <f t="shared" si="0"/>
        <v>0</v>
      </c>
    </row>
    <row r="57" spans="1:6" ht="181.5" customHeight="1">
      <c r="A57" s="21">
        <v>21010000</v>
      </c>
      <c r="B57" s="21" t="s">
        <v>279</v>
      </c>
      <c r="C57" s="22">
        <f>C58</f>
        <v>30000</v>
      </c>
      <c r="D57" s="22">
        <f t="shared" si="0"/>
        <v>30000</v>
      </c>
      <c r="E57" s="22">
        <f t="shared" si="0"/>
        <v>0</v>
      </c>
      <c r="F57" s="22">
        <f t="shared" si="0"/>
        <v>0</v>
      </c>
    </row>
    <row r="58" spans="1:6" ht="69.75">
      <c r="A58" s="23">
        <v>21010300</v>
      </c>
      <c r="B58" s="23" t="s">
        <v>429</v>
      </c>
      <c r="C58" s="24">
        <f>D58</f>
        <v>30000</v>
      </c>
      <c r="D58" s="24">
        <v>30000</v>
      </c>
      <c r="E58" s="24">
        <v>0</v>
      </c>
      <c r="F58" s="24">
        <v>0</v>
      </c>
    </row>
    <row r="59" spans="1:6" ht="23.25">
      <c r="A59" s="21">
        <v>21080000</v>
      </c>
      <c r="B59" s="21" t="s">
        <v>438</v>
      </c>
      <c r="C59" s="22">
        <f>D59</f>
        <v>105703</v>
      </c>
      <c r="D59" s="22">
        <f>D60+D61+D62</f>
        <v>105703</v>
      </c>
      <c r="E59" s="24">
        <v>0</v>
      </c>
      <c r="F59" s="24">
        <v>0</v>
      </c>
    </row>
    <row r="60" spans="1:6" ht="23.25">
      <c r="A60" s="23">
        <v>21080500</v>
      </c>
      <c r="B60" s="155" t="s">
        <v>244</v>
      </c>
      <c r="C60" s="24">
        <f>D60</f>
        <v>49730</v>
      </c>
      <c r="D60" s="24">
        <v>49730</v>
      </c>
      <c r="E60" s="24">
        <v>0</v>
      </c>
      <c r="F60" s="24">
        <v>0</v>
      </c>
    </row>
    <row r="61" spans="1:6" ht="23.25">
      <c r="A61" s="23">
        <v>21081100</v>
      </c>
      <c r="B61" s="156" t="s">
        <v>245</v>
      </c>
      <c r="C61" s="24">
        <f>D61</f>
        <v>15973</v>
      </c>
      <c r="D61" s="24">
        <v>15973</v>
      </c>
      <c r="E61" s="24">
        <v>0</v>
      </c>
      <c r="F61" s="24">
        <v>0</v>
      </c>
    </row>
    <row r="62" spans="1:6" ht="69.75">
      <c r="A62" s="193">
        <v>21081500</v>
      </c>
      <c r="B62" s="194" t="s">
        <v>647</v>
      </c>
      <c r="C62" s="24">
        <f>D62+E62</f>
        <v>40000</v>
      </c>
      <c r="D62" s="24">
        <v>40000</v>
      </c>
      <c r="E62" s="24">
        <v>0</v>
      </c>
      <c r="F62" s="24">
        <v>0</v>
      </c>
    </row>
    <row r="63" spans="1:6" ht="45">
      <c r="A63" s="21">
        <v>22000000</v>
      </c>
      <c r="B63" s="21" t="s">
        <v>430</v>
      </c>
      <c r="C63" s="22">
        <f>C67+C69+C64</f>
        <v>2737508</v>
      </c>
      <c r="D63" s="22">
        <f>D64+D67+D69</f>
        <v>2737508</v>
      </c>
      <c r="E63" s="22">
        <f>E67+E69</f>
        <v>0</v>
      </c>
      <c r="F63" s="22">
        <f>F67+F69</f>
        <v>0</v>
      </c>
    </row>
    <row r="64" spans="1:6" ht="22.5">
      <c r="A64" s="21">
        <v>22010000</v>
      </c>
      <c r="B64" s="21" t="s">
        <v>431</v>
      </c>
      <c r="C64" s="22">
        <f>C65+C66</f>
        <v>1671800</v>
      </c>
      <c r="D64" s="22">
        <f>D65+D66</f>
        <v>1671800</v>
      </c>
      <c r="E64" s="22">
        <f>E65+E66</f>
        <v>0</v>
      </c>
      <c r="F64" s="22">
        <f>F65+F66</f>
        <v>0</v>
      </c>
    </row>
    <row r="65" spans="1:6" ht="23.25">
      <c r="A65" s="23">
        <v>22012500</v>
      </c>
      <c r="B65" s="23" t="s">
        <v>432</v>
      </c>
      <c r="C65" s="24">
        <f>D65</f>
        <v>1519736</v>
      </c>
      <c r="D65" s="24">
        <v>1519736</v>
      </c>
      <c r="E65" s="24">
        <v>0</v>
      </c>
      <c r="F65" s="24">
        <v>0</v>
      </c>
    </row>
    <row r="66" spans="1:6" ht="46.5">
      <c r="A66" s="23">
        <v>22012600</v>
      </c>
      <c r="B66" s="23" t="s">
        <v>433</v>
      </c>
      <c r="C66" s="24">
        <f>D66</f>
        <v>152064</v>
      </c>
      <c r="D66" s="24">
        <v>152064</v>
      </c>
      <c r="E66" s="24">
        <v>0</v>
      </c>
      <c r="F66" s="24">
        <v>0</v>
      </c>
    </row>
    <row r="67" spans="1:6" ht="45">
      <c r="A67" s="21">
        <v>22080000</v>
      </c>
      <c r="B67" s="21" t="s">
        <v>434</v>
      </c>
      <c r="C67" s="22">
        <f>C68</f>
        <v>1036400</v>
      </c>
      <c r="D67" s="22">
        <f>D68</f>
        <v>1036400</v>
      </c>
      <c r="E67" s="22">
        <f>E68</f>
        <v>0</v>
      </c>
      <c r="F67" s="22">
        <f>F68</f>
        <v>0</v>
      </c>
    </row>
    <row r="68" spans="1:6" ht="69.75">
      <c r="A68" s="23">
        <v>22080400</v>
      </c>
      <c r="B68" s="23" t="s">
        <v>435</v>
      </c>
      <c r="C68" s="24">
        <f>D68</f>
        <v>1036400</v>
      </c>
      <c r="D68" s="24">
        <v>1036400</v>
      </c>
      <c r="E68" s="24">
        <v>0</v>
      </c>
      <c r="F68" s="24">
        <v>0</v>
      </c>
    </row>
    <row r="69" spans="1:6" ht="22.5">
      <c r="A69" s="21">
        <v>22090000</v>
      </c>
      <c r="B69" s="21" t="s">
        <v>280</v>
      </c>
      <c r="C69" s="22">
        <f>C70+C71</f>
        <v>29308</v>
      </c>
      <c r="D69" s="22">
        <f>D70+D71</f>
        <v>29308</v>
      </c>
      <c r="E69" s="22">
        <f>E70+E71</f>
        <v>0</v>
      </c>
      <c r="F69" s="22">
        <f>F70+F71</f>
        <v>0</v>
      </c>
    </row>
    <row r="70" spans="1:6" ht="69.75">
      <c r="A70" s="23">
        <v>22090100</v>
      </c>
      <c r="B70" s="23" t="s">
        <v>281</v>
      </c>
      <c r="C70" s="24">
        <f>D70</f>
        <v>8800</v>
      </c>
      <c r="D70" s="24">
        <v>8800</v>
      </c>
      <c r="E70" s="24">
        <v>0</v>
      </c>
      <c r="F70" s="24">
        <v>0</v>
      </c>
    </row>
    <row r="71" spans="1:6" ht="46.5">
      <c r="A71" s="23">
        <v>22090400</v>
      </c>
      <c r="B71" s="23" t="s">
        <v>282</v>
      </c>
      <c r="C71" s="24">
        <f>D71</f>
        <v>20508</v>
      </c>
      <c r="D71" s="24">
        <v>20508</v>
      </c>
      <c r="E71" s="24">
        <v>0</v>
      </c>
      <c r="F71" s="24">
        <v>0</v>
      </c>
    </row>
    <row r="72" spans="1:6" ht="22.5">
      <c r="A72" s="21">
        <v>24000000</v>
      </c>
      <c r="B72" s="21" t="s">
        <v>437</v>
      </c>
      <c r="C72" s="22">
        <f>C73</f>
        <v>260000</v>
      </c>
      <c r="D72" s="22">
        <f>D73</f>
        <v>80000</v>
      </c>
      <c r="E72" s="22">
        <f>E73</f>
        <v>180000</v>
      </c>
      <c r="F72" s="22">
        <f>F73</f>
        <v>180000</v>
      </c>
    </row>
    <row r="73" spans="1:6" ht="22.5">
      <c r="A73" s="21">
        <v>24060000</v>
      </c>
      <c r="B73" s="21" t="s">
        <v>438</v>
      </c>
      <c r="C73" s="22">
        <f>C74+C75</f>
        <v>260000</v>
      </c>
      <c r="D73" s="22">
        <f>D74+D75</f>
        <v>80000</v>
      </c>
      <c r="E73" s="22">
        <f>E74+E75</f>
        <v>180000</v>
      </c>
      <c r="F73" s="22">
        <f>F74+F75</f>
        <v>180000</v>
      </c>
    </row>
    <row r="74" spans="1:6" ht="23.25">
      <c r="A74" s="23">
        <v>24060300</v>
      </c>
      <c r="B74" s="23" t="s">
        <v>438</v>
      </c>
      <c r="C74" s="24">
        <f>D74</f>
        <v>80000</v>
      </c>
      <c r="D74" s="24">
        <v>80000</v>
      </c>
      <c r="E74" s="24">
        <v>0</v>
      </c>
      <c r="F74" s="24">
        <v>0</v>
      </c>
    </row>
    <row r="75" spans="1:6" ht="46.5">
      <c r="A75" s="23">
        <v>24170000</v>
      </c>
      <c r="B75" s="23" t="s">
        <v>439</v>
      </c>
      <c r="C75" s="24">
        <f>D75+E75</f>
        <v>180000</v>
      </c>
      <c r="D75" s="24">
        <v>0</v>
      </c>
      <c r="E75" s="24">
        <v>180000</v>
      </c>
      <c r="F75" s="24">
        <v>180000</v>
      </c>
    </row>
    <row r="76" spans="1:6" ht="22.5">
      <c r="A76" s="21">
        <v>25000000</v>
      </c>
      <c r="B76" s="21" t="s">
        <v>440</v>
      </c>
      <c r="C76" s="22">
        <f>C77+C82</f>
        <v>4481358</v>
      </c>
      <c r="D76" s="22">
        <f>D77+D82</f>
        <v>0</v>
      </c>
      <c r="E76" s="22">
        <f>E77+E82</f>
        <v>4481358</v>
      </c>
      <c r="F76" s="22">
        <f>F77+F82</f>
        <v>0</v>
      </c>
    </row>
    <row r="77" spans="1:6" ht="45">
      <c r="A77" s="21">
        <v>25010000</v>
      </c>
      <c r="B77" s="21" t="s">
        <v>441</v>
      </c>
      <c r="C77" s="22">
        <f>C78+C79+C80+C81</f>
        <v>3711358</v>
      </c>
      <c r="D77" s="22">
        <f>D78+D79+D80+D81</f>
        <v>0</v>
      </c>
      <c r="E77" s="22">
        <f>E78+E79+E80+E81</f>
        <v>3711358</v>
      </c>
      <c r="F77" s="22">
        <f>F78+F79+F80+F81</f>
        <v>0</v>
      </c>
    </row>
    <row r="78" spans="1:6" ht="46.5">
      <c r="A78" s="23">
        <v>25010100</v>
      </c>
      <c r="B78" s="23" t="s">
        <v>448</v>
      </c>
      <c r="C78" s="24">
        <f>D78+E78</f>
        <v>3399728</v>
      </c>
      <c r="D78" s="24">
        <v>0</v>
      </c>
      <c r="E78" s="24">
        <v>3399728</v>
      </c>
      <c r="F78" s="24">
        <v>0</v>
      </c>
    </row>
    <row r="79" spans="1:6" ht="46.5">
      <c r="A79" s="23">
        <v>25010200</v>
      </c>
      <c r="B79" s="23" t="s">
        <v>449</v>
      </c>
      <c r="C79" s="24">
        <f>D79+E79</f>
        <v>186000</v>
      </c>
      <c r="D79" s="24">
        <v>0</v>
      </c>
      <c r="E79" s="24">
        <v>186000</v>
      </c>
      <c r="F79" s="24">
        <v>0</v>
      </c>
    </row>
    <row r="80" spans="1:6" ht="23.25">
      <c r="A80" s="23">
        <v>25010300</v>
      </c>
      <c r="B80" s="23" t="s">
        <v>450</v>
      </c>
      <c r="C80" s="24">
        <f>D80+E80</f>
        <v>124630</v>
      </c>
      <c r="D80" s="24">
        <v>0</v>
      </c>
      <c r="E80" s="24">
        <v>124630</v>
      </c>
      <c r="F80" s="24">
        <v>0</v>
      </c>
    </row>
    <row r="81" spans="1:6" ht="46.5">
      <c r="A81" s="23">
        <v>25010400</v>
      </c>
      <c r="B81" s="23" t="s">
        <v>451</v>
      </c>
      <c r="C81" s="24">
        <f>D81+E81</f>
        <v>1000</v>
      </c>
      <c r="D81" s="24">
        <v>0</v>
      </c>
      <c r="E81" s="24">
        <v>1000</v>
      </c>
      <c r="F81" s="24">
        <v>0</v>
      </c>
    </row>
    <row r="82" spans="1:6" ht="22.5">
      <c r="A82" s="21">
        <v>25020000</v>
      </c>
      <c r="B82" s="21" t="s">
        <v>241</v>
      </c>
      <c r="C82" s="22">
        <f>C83+C84</f>
        <v>770000</v>
      </c>
      <c r="D82" s="22">
        <f>D83+D84</f>
        <v>0</v>
      </c>
      <c r="E82" s="22">
        <f>E83+E84</f>
        <v>770000</v>
      </c>
      <c r="F82" s="22">
        <f>F83+F84</f>
        <v>0</v>
      </c>
    </row>
    <row r="83" spans="1:6" ht="23.25">
      <c r="A83" s="23">
        <v>25020100</v>
      </c>
      <c r="B83" s="23" t="s">
        <v>242</v>
      </c>
      <c r="C83" s="24">
        <f>D83+E83</f>
        <v>84068</v>
      </c>
      <c r="D83" s="24">
        <v>0</v>
      </c>
      <c r="E83" s="24">
        <v>84068</v>
      </c>
      <c r="F83" s="24">
        <v>0</v>
      </c>
    </row>
    <row r="84" spans="1:6" ht="171" customHeight="1">
      <c r="A84" s="23">
        <v>25020200</v>
      </c>
      <c r="B84" s="136" t="s">
        <v>243</v>
      </c>
      <c r="C84" s="24">
        <f>D84+E84</f>
        <v>685932</v>
      </c>
      <c r="D84" s="24">
        <v>0</v>
      </c>
      <c r="E84" s="24">
        <v>685932</v>
      </c>
      <c r="F84" s="24">
        <v>0</v>
      </c>
    </row>
    <row r="85" spans="1:6" ht="22.5">
      <c r="A85" s="21">
        <v>30000000</v>
      </c>
      <c r="B85" s="21" t="s">
        <v>452</v>
      </c>
      <c r="C85" s="22">
        <f>C86+C88</f>
        <v>6586159</v>
      </c>
      <c r="D85" s="22">
        <f>D86+D88</f>
        <v>0</v>
      </c>
      <c r="E85" s="22">
        <f>E86+E88</f>
        <v>6586159</v>
      </c>
      <c r="F85" s="22">
        <f>F86+F88</f>
        <v>6586159</v>
      </c>
    </row>
    <row r="86" spans="1:6" ht="22.5">
      <c r="A86" s="21">
        <v>31000000</v>
      </c>
      <c r="B86" s="21" t="s">
        <v>453</v>
      </c>
      <c r="C86" s="22">
        <f>C87</f>
        <v>3149000</v>
      </c>
      <c r="D86" s="22">
        <f>D87</f>
        <v>0</v>
      </c>
      <c r="E86" s="22">
        <f>E87</f>
        <v>3149000</v>
      </c>
      <c r="F86" s="22">
        <f>F87</f>
        <v>3149000</v>
      </c>
    </row>
    <row r="87" spans="1:6" ht="46.5">
      <c r="A87" s="23">
        <v>31030000</v>
      </c>
      <c r="B87" s="23" t="s">
        <v>454</v>
      </c>
      <c r="C87" s="24">
        <f>D87+E87</f>
        <v>3149000</v>
      </c>
      <c r="D87" s="24">
        <v>0</v>
      </c>
      <c r="E87" s="24">
        <v>3149000</v>
      </c>
      <c r="F87" s="24">
        <v>3149000</v>
      </c>
    </row>
    <row r="88" spans="1:6" ht="22.5">
      <c r="A88" s="21">
        <v>33000000</v>
      </c>
      <c r="B88" s="21" t="s">
        <v>455</v>
      </c>
      <c r="C88" s="22">
        <f>C89</f>
        <v>3437159</v>
      </c>
      <c r="D88" s="22">
        <f aca="true" t="shared" si="1" ref="D88:F89">D89</f>
        <v>0</v>
      </c>
      <c r="E88" s="22">
        <f t="shared" si="1"/>
        <v>3437159</v>
      </c>
      <c r="F88" s="22">
        <f t="shared" si="1"/>
        <v>3437159</v>
      </c>
    </row>
    <row r="89" spans="1:6" ht="22.5">
      <c r="A89" s="21">
        <v>33010000</v>
      </c>
      <c r="B89" s="21" t="s">
        <v>456</v>
      </c>
      <c r="C89" s="22">
        <f>C90</f>
        <v>3437159</v>
      </c>
      <c r="D89" s="22">
        <f t="shared" si="1"/>
        <v>0</v>
      </c>
      <c r="E89" s="22">
        <f t="shared" si="1"/>
        <v>3437159</v>
      </c>
      <c r="F89" s="22">
        <f t="shared" si="1"/>
        <v>3437159</v>
      </c>
    </row>
    <row r="90" spans="1:6" ht="93">
      <c r="A90" s="23">
        <v>33010100</v>
      </c>
      <c r="B90" s="23" t="s">
        <v>473</v>
      </c>
      <c r="C90" s="24">
        <f>D90+E90</f>
        <v>3437159</v>
      </c>
      <c r="D90" s="24">
        <v>0</v>
      </c>
      <c r="E90" s="24">
        <v>3437159</v>
      </c>
      <c r="F90" s="24">
        <v>3437159</v>
      </c>
    </row>
    <row r="91" spans="1:6" ht="43.5" customHeight="1">
      <c r="A91" s="202" t="s">
        <v>283</v>
      </c>
      <c r="B91" s="203"/>
      <c r="C91" s="22">
        <f>E91+D91</f>
        <v>173727161</v>
      </c>
      <c r="D91" s="22">
        <f>D13+D55</f>
        <v>162362244</v>
      </c>
      <c r="E91" s="22">
        <f>E13+E55+E85</f>
        <v>11364917</v>
      </c>
      <c r="F91" s="22">
        <f>F13+F55+F85</f>
        <v>6766159</v>
      </c>
    </row>
    <row r="92" spans="1:6" ht="22.5">
      <c r="A92" s="129">
        <v>40000000</v>
      </c>
      <c r="B92" s="129" t="s">
        <v>284</v>
      </c>
      <c r="C92" s="22">
        <f>C93</f>
        <v>69331900</v>
      </c>
      <c r="D92" s="22">
        <f>D93</f>
        <v>69331900</v>
      </c>
      <c r="E92" s="22">
        <f>E93</f>
        <v>0</v>
      </c>
      <c r="F92" s="22">
        <f>F93</f>
        <v>0</v>
      </c>
    </row>
    <row r="93" spans="1:6" ht="22.5">
      <c r="A93" s="129">
        <v>41000000</v>
      </c>
      <c r="B93" s="129" t="s">
        <v>285</v>
      </c>
      <c r="C93" s="22">
        <f>C94+C96+C99</f>
        <v>69331900</v>
      </c>
      <c r="D93" s="22">
        <f>D94+D96+D99</f>
        <v>69331900</v>
      </c>
      <c r="E93" s="22">
        <f>E94+E96+E99</f>
        <v>0</v>
      </c>
      <c r="F93" s="22">
        <f>F94+F96+F99</f>
        <v>0</v>
      </c>
    </row>
    <row r="94" spans="1:6" ht="22.5">
      <c r="A94" s="129">
        <v>41020000</v>
      </c>
      <c r="B94" s="129" t="s">
        <v>286</v>
      </c>
      <c r="C94" s="22">
        <f>C95</f>
        <v>6122700</v>
      </c>
      <c r="D94" s="22">
        <f>D95</f>
        <v>6122700</v>
      </c>
      <c r="E94" s="22">
        <f>E95</f>
        <v>0</v>
      </c>
      <c r="F94" s="22">
        <f>F95</f>
        <v>0</v>
      </c>
    </row>
    <row r="95" spans="1:6" ht="23.25">
      <c r="A95" s="25">
        <v>41020100</v>
      </c>
      <c r="B95" s="25" t="s">
        <v>474</v>
      </c>
      <c r="C95" s="24">
        <f>D95+E95</f>
        <v>6122700</v>
      </c>
      <c r="D95" s="24">
        <v>6122700</v>
      </c>
      <c r="E95" s="24">
        <v>0</v>
      </c>
      <c r="F95" s="24">
        <v>0</v>
      </c>
    </row>
    <row r="96" spans="1:6" ht="22.5">
      <c r="A96" s="129">
        <v>41030000</v>
      </c>
      <c r="B96" s="129" t="s">
        <v>287</v>
      </c>
      <c r="C96" s="22">
        <f>C97+C98</f>
        <v>63004200</v>
      </c>
      <c r="D96" s="22">
        <f>D97+D98</f>
        <v>63004200</v>
      </c>
      <c r="E96" s="22">
        <f>E97+E98</f>
        <v>0</v>
      </c>
      <c r="F96" s="22">
        <f>F97+F98</f>
        <v>0</v>
      </c>
    </row>
    <row r="97" spans="1:6" ht="23.25">
      <c r="A97" s="25">
        <v>41033900</v>
      </c>
      <c r="B97" s="17" t="s">
        <v>482</v>
      </c>
      <c r="C97" s="24">
        <f>D97</f>
        <v>55935600</v>
      </c>
      <c r="D97" s="24">
        <v>55935600</v>
      </c>
      <c r="E97" s="24">
        <v>0</v>
      </c>
      <c r="F97" s="24">
        <v>0</v>
      </c>
    </row>
    <row r="98" spans="1:6" ht="23.25">
      <c r="A98" s="25">
        <v>41034200</v>
      </c>
      <c r="B98" s="17" t="s">
        <v>483</v>
      </c>
      <c r="C98" s="24">
        <f>D98</f>
        <v>7068600</v>
      </c>
      <c r="D98" s="24">
        <v>7068600</v>
      </c>
      <c r="E98" s="24">
        <v>0</v>
      </c>
      <c r="F98" s="24">
        <v>0</v>
      </c>
    </row>
    <row r="99" spans="1:6" ht="22.5">
      <c r="A99" s="129">
        <v>41050000</v>
      </c>
      <c r="B99" s="130" t="s">
        <v>288</v>
      </c>
      <c r="C99" s="22">
        <f>C100+C101+C102+C103</f>
        <v>205000</v>
      </c>
      <c r="D99" s="22">
        <f>D100+D101+D102+D103</f>
        <v>205000</v>
      </c>
      <c r="E99" s="22">
        <f>E100+E101+E102+E103</f>
        <v>0</v>
      </c>
      <c r="F99" s="22">
        <f>F100+F101+F102+F103</f>
        <v>0</v>
      </c>
    </row>
    <row r="100" spans="1:6" ht="84" customHeight="1">
      <c r="A100" s="25">
        <v>41051000</v>
      </c>
      <c r="B100" s="84" t="s">
        <v>289</v>
      </c>
      <c r="C100" s="24">
        <f>D100</f>
        <v>0</v>
      </c>
      <c r="D100" s="24">
        <v>0</v>
      </c>
      <c r="E100" s="24">
        <v>0</v>
      </c>
      <c r="F100" s="24">
        <v>0</v>
      </c>
    </row>
    <row r="101" spans="1:6" ht="90.75" customHeight="1">
      <c r="A101" s="25">
        <v>41051200</v>
      </c>
      <c r="B101" s="83" t="s">
        <v>293</v>
      </c>
      <c r="C101" s="24">
        <f>D101</f>
        <v>0</v>
      </c>
      <c r="D101" s="24">
        <v>0</v>
      </c>
      <c r="E101" s="24">
        <v>0</v>
      </c>
      <c r="F101" s="24">
        <v>0</v>
      </c>
    </row>
    <row r="102" spans="1:6" ht="93" customHeight="1">
      <c r="A102" s="25">
        <v>41051500</v>
      </c>
      <c r="B102" s="84" t="s">
        <v>294</v>
      </c>
      <c r="C102" s="24">
        <f>D102+E102</f>
        <v>205000</v>
      </c>
      <c r="D102" s="24">
        <v>205000</v>
      </c>
      <c r="E102" s="24">
        <v>0</v>
      </c>
      <c r="F102" s="24">
        <v>0</v>
      </c>
    </row>
    <row r="103" spans="1:6" ht="43.5" customHeight="1">
      <c r="A103" s="25">
        <v>41053900</v>
      </c>
      <c r="B103" s="84" t="s">
        <v>170</v>
      </c>
      <c r="C103" s="24">
        <f>D103</f>
        <v>0</v>
      </c>
      <c r="D103" s="24">
        <v>0</v>
      </c>
      <c r="E103" s="24">
        <v>0</v>
      </c>
      <c r="F103" s="24">
        <v>0</v>
      </c>
    </row>
    <row r="104" spans="1:6" ht="22.5">
      <c r="A104" s="211" t="s">
        <v>295</v>
      </c>
      <c r="B104" s="212"/>
      <c r="C104" s="22">
        <f>C91+C92</f>
        <v>243059061</v>
      </c>
      <c r="D104" s="22">
        <f>D91+D92</f>
        <v>231694144</v>
      </c>
      <c r="E104" s="22">
        <f>E91+E92</f>
        <v>11364917</v>
      </c>
      <c r="F104" s="22">
        <f>F91+F92</f>
        <v>6766159</v>
      </c>
    </row>
    <row r="105" spans="1:6" ht="23.25">
      <c r="A105" s="26"/>
      <c r="B105" s="26"/>
      <c r="C105" s="26"/>
      <c r="D105" s="26"/>
      <c r="E105" s="26"/>
      <c r="F105" s="26"/>
    </row>
    <row r="106" spans="1:6" ht="23.25">
      <c r="A106" s="26"/>
      <c r="B106" s="26"/>
      <c r="C106" s="26"/>
      <c r="D106" s="26"/>
      <c r="E106" s="26"/>
      <c r="F106" s="26"/>
    </row>
    <row r="107" spans="1:6" ht="22.5">
      <c r="A107" s="208" t="s">
        <v>660</v>
      </c>
      <c r="B107" s="208"/>
      <c r="C107" s="208"/>
      <c r="D107" s="208"/>
      <c r="E107" s="208"/>
      <c r="F107" s="208"/>
    </row>
    <row r="108" spans="1:6" ht="23.25">
      <c r="A108" s="26"/>
      <c r="B108" s="26"/>
      <c r="C108" s="26"/>
      <c r="D108" s="26"/>
      <c r="E108" s="26"/>
      <c r="F108" s="41"/>
    </row>
    <row r="109" spans="1:6" ht="23.25">
      <c r="A109" s="26"/>
      <c r="B109" s="26"/>
      <c r="C109" s="26"/>
      <c r="D109" s="26"/>
      <c r="E109" s="26"/>
      <c r="F109" s="26"/>
    </row>
    <row r="110" spans="1:6" ht="23.25">
      <c r="A110" s="26"/>
      <c r="B110" s="26"/>
      <c r="C110" s="26"/>
      <c r="D110" s="26"/>
      <c r="E110" s="26"/>
      <c r="F110" s="26"/>
    </row>
    <row r="111" spans="1:6" ht="23.25">
      <c r="A111" s="26"/>
      <c r="B111" s="26"/>
      <c r="C111" s="26"/>
      <c r="D111" s="26"/>
      <c r="E111" s="26"/>
      <c r="F111" s="26"/>
    </row>
    <row r="112" spans="1:6" ht="23.25">
      <c r="A112" s="26"/>
      <c r="B112" s="26"/>
      <c r="C112" s="26"/>
      <c r="D112" s="26"/>
      <c r="E112" s="26"/>
      <c r="F112" s="26"/>
    </row>
    <row r="113" spans="1:6" ht="23.25">
      <c r="A113" s="26"/>
      <c r="B113" s="26"/>
      <c r="C113" s="26"/>
      <c r="D113" s="26"/>
      <c r="E113" s="26"/>
      <c r="F113" s="26"/>
    </row>
    <row r="114" spans="1:6" ht="23.25">
      <c r="A114" s="26"/>
      <c r="B114" s="26"/>
      <c r="C114" s="26"/>
      <c r="D114" s="26"/>
      <c r="E114" s="26"/>
      <c r="F114" s="26"/>
    </row>
    <row r="115" spans="1:6" ht="23.25">
      <c r="A115" s="26"/>
      <c r="B115" s="26"/>
      <c r="C115" s="26"/>
      <c r="D115" s="26"/>
      <c r="E115" s="26"/>
      <c r="F115" s="26"/>
    </row>
    <row r="116" spans="1:6" ht="23.25">
      <c r="A116" s="26"/>
      <c r="B116" s="26"/>
      <c r="C116" s="26"/>
      <c r="D116" s="26"/>
      <c r="E116" s="26"/>
      <c r="F116" s="26"/>
    </row>
    <row r="117" spans="1:6" ht="23.25">
      <c r="A117" s="26"/>
      <c r="B117" s="26"/>
      <c r="C117" s="26"/>
      <c r="D117" s="26"/>
      <c r="E117" s="26"/>
      <c r="F117" s="26"/>
    </row>
    <row r="118" spans="1:6" ht="23.25">
      <c r="A118" s="26"/>
      <c r="B118" s="26"/>
      <c r="C118" s="26"/>
      <c r="D118" s="26"/>
      <c r="E118" s="26"/>
      <c r="F118" s="26"/>
    </row>
    <row r="119" spans="1:6" ht="23.25">
      <c r="A119" s="26"/>
      <c r="B119" s="26"/>
      <c r="C119" s="26"/>
      <c r="D119" s="26"/>
      <c r="E119" s="26"/>
      <c r="F119" s="26"/>
    </row>
    <row r="120" spans="1:6" ht="23.25">
      <c r="A120" s="26"/>
      <c r="B120" s="26"/>
      <c r="C120" s="26"/>
      <c r="D120" s="26"/>
      <c r="E120" s="26"/>
      <c r="F120" s="26"/>
    </row>
    <row r="121" spans="1:6" ht="23.25">
      <c r="A121" s="26"/>
      <c r="B121" s="26"/>
      <c r="C121" s="26"/>
      <c r="D121" s="26"/>
      <c r="E121" s="26"/>
      <c r="F121" s="26"/>
    </row>
    <row r="122" spans="1:6" ht="23.25">
      <c r="A122" s="26"/>
      <c r="B122" s="26"/>
      <c r="C122" s="26"/>
      <c r="D122" s="26"/>
      <c r="E122" s="26"/>
      <c r="F122" s="26"/>
    </row>
    <row r="123" spans="1:6" ht="23.25">
      <c r="A123" s="26"/>
      <c r="B123" s="26"/>
      <c r="C123" s="26"/>
      <c r="D123" s="26"/>
      <c r="E123" s="26"/>
      <c r="F123" s="26"/>
    </row>
    <row r="124" spans="1:6" ht="23.25">
      <c r="A124" s="26"/>
      <c r="B124" s="26"/>
      <c r="C124" s="26"/>
      <c r="D124" s="26"/>
      <c r="E124" s="26"/>
      <c r="F124" s="26"/>
    </row>
    <row r="125" spans="1:6" ht="23.25">
      <c r="A125" s="26"/>
      <c r="B125" s="26"/>
      <c r="C125" s="26"/>
      <c r="D125" s="26"/>
      <c r="E125" s="26"/>
      <c r="F125" s="26"/>
    </row>
    <row r="126" spans="1:6" ht="23.25">
      <c r="A126" s="26"/>
      <c r="B126" s="26"/>
      <c r="C126" s="26"/>
      <c r="D126" s="26"/>
      <c r="E126" s="26"/>
      <c r="F126" s="26"/>
    </row>
    <row r="127" spans="1:6" ht="23.25">
      <c r="A127" s="26"/>
      <c r="B127" s="26"/>
      <c r="C127" s="26"/>
      <c r="D127" s="26"/>
      <c r="E127" s="26"/>
      <c r="F127" s="26"/>
    </row>
    <row r="128" spans="1:6" ht="23.25">
      <c r="A128" s="26"/>
      <c r="B128" s="26"/>
      <c r="C128" s="26"/>
      <c r="D128" s="26"/>
      <c r="E128" s="26"/>
      <c r="F128" s="26"/>
    </row>
    <row r="129" spans="1:6" ht="23.25">
      <c r="A129" s="26"/>
      <c r="B129" s="26"/>
      <c r="C129" s="26"/>
      <c r="D129" s="26"/>
      <c r="E129" s="26"/>
      <c r="F129" s="26"/>
    </row>
    <row r="130" spans="1:6" ht="23.25">
      <c r="A130" s="26"/>
      <c r="B130" s="26"/>
      <c r="C130" s="26"/>
      <c r="D130" s="26"/>
      <c r="E130" s="26"/>
      <c r="F130" s="26"/>
    </row>
    <row r="131" spans="1:6" ht="23.25">
      <c r="A131" s="26"/>
      <c r="B131" s="26"/>
      <c r="C131" s="26"/>
      <c r="D131" s="26"/>
      <c r="E131" s="26"/>
      <c r="F131" s="26"/>
    </row>
    <row r="132" spans="1:6" ht="23.25">
      <c r="A132" s="26"/>
      <c r="B132" s="26"/>
      <c r="C132" s="26"/>
      <c r="D132" s="26"/>
      <c r="E132" s="26"/>
      <c r="F132" s="26"/>
    </row>
    <row r="133" spans="1:6" ht="23.25">
      <c r="A133" s="26"/>
      <c r="B133" s="26"/>
      <c r="C133" s="26"/>
      <c r="D133" s="26"/>
      <c r="E133" s="26"/>
      <c r="F133" s="26"/>
    </row>
    <row r="134" spans="1:6" ht="23.25">
      <c r="A134" s="26"/>
      <c r="B134" s="26"/>
      <c r="C134" s="26"/>
      <c r="D134" s="26"/>
      <c r="E134" s="26"/>
      <c r="F134" s="26"/>
    </row>
    <row r="135" spans="1:6" ht="23.25">
      <c r="A135" s="26"/>
      <c r="B135" s="26"/>
      <c r="C135" s="26"/>
      <c r="D135" s="26"/>
      <c r="E135" s="26"/>
      <c r="F135" s="26"/>
    </row>
    <row r="136" spans="1:6" ht="23.25">
      <c r="A136" s="26"/>
      <c r="B136" s="26"/>
      <c r="C136" s="26"/>
      <c r="D136" s="26"/>
      <c r="E136" s="26"/>
      <c r="F136" s="26"/>
    </row>
    <row r="137" spans="1:6" ht="23.25">
      <c r="A137" s="26"/>
      <c r="B137" s="26"/>
      <c r="C137" s="26"/>
      <c r="D137" s="26"/>
      <c r="E137" s="26"/>
      <c r="F137" s="26"/>
    </row>
    <row r="138" spans="1:6" ht="23.25">
      <c r="A138" s="26"/>
      <c r="B138" s="26"/>
      <c r="C138" s="26"/>
      <c r="D138" s="26"/>
      <c r="E138" s="26"/>
      <c r="F138" s="26"/>
    </row>
    <row r="139" spans="1:6" ht="23.25">
      <c r="A139" s="26"/>
      <c r="B139" s="26"/>
      <c r="C139" s="26"/>
      <c r="D139" s="26"/>
      <c r="E139" s="26"/>
      <c r="F139" s="26"/>
    </row>
    <row r="140" spans="1:6" ht="23.25">
      <c r="A140" s="26"/>
      <c r="B140" s="26"/>
      <c r="C140" s="26"/>
      <c r="D140" s="26"/>
      <c r="E140" s="26"/>
      <c r="F140" s="26"/>
    </row>
    <row r="141" spans="1:6" ht="23.25">
      <c r="A141" s="26"/>
      <c r="B141" s="26"/>
      <c r="C141" s="26"/>
      <c r="D141" s="26"/>
      <c r="E141" s="26"/>
      <c r="F141" s="26"/>
    </row>
    <row r="142" spans="1:6" ht="23.25">
      <c r="A142" s="26"/>
      <c r="B142" s="26"/>
      <c r="C142" s="26"/>
      <c r="D142" s="26"/>
      <c r="E142" s="26"/>
      <c r="F142" s="26"/>
    </row>
    <row r="143" spans="1:6" ht="23.25">
      <c r="A143" s="26"/>
      <c r="B143" s="26"/>
      <c r="C143" s="26"/>
      <c r="D143" s="26"/>
      <c r="E143" s="26"/>
      <c r="F143" s="26"/>
    </row>
    <row r="144" spans="1:6" ht="23.25">
      <c r="A144" s="26"/>
      <c r="B144" s="26"/>
      <c r="C144" s="26"/>
      <c r="D144" s="26"/>
      <c r="E144" s="26"/>
      <c r="F144" s="26"/>
    </row>
    <row r="145" spans="1:6" ht="23.25">
      <c r="A145" s="26"/>
      <c r="B145" s="26"/>
      <c r="C145" s="26"/>
      <c r="D145" s="26"/>
      <c r="E145" s="26"/>
      <c r="F145" s="26"/>
    </row>
    <row r="146" spans="1:6" ht="23.25">
      <c r="A146" s="26"/>
      <c r="B146" s="26"/>
      <c r="C146" s="26"/>
      <c r="D146" s="26"/>
      <c r="E146" s="26"/>
      <c r="F146" s="26"/>
    </row>
    <row r="147" spans="1:6" ht="23.25">
      <c r="A147" s="26"/>
      <c r="B147" s="26"/>
      <c r="C147" s="26"/>
      <c r="D147" s="26"/>
      <c r="E147" s="26"/>
      <c r="F147" s="26"/>
    </row>
    <row r="148" spans="1:6" ht="23.25">
      <c r="A148" s="26"/>
      <c r="B148" s="26"/>
      <c r="C148" s="26"/>
      <c r="D148" s="26"/>
      <c r="E148" s="26"/>
      <c r="F148" s="26"/>
    </row>
    <row r="149" spans="1:6" ht="23.25">
      <c r="A149" s="26"/>
      <c r="B149" s="26"/>
      <c r="C149" s="26"/>
      <c r="D149" s="26"/>
      <c r="E149" s="26"/>
      <c r="F149" s="26"/>
    </row>
    <row r="150" spans="1:6" ht="23.25">
      <c r="A150" s="26"/>
      <c r="B150" s="26"/>
      <c r="C150" s="26"/>
      <c r="D150" s="26"/>
      <c r="E150" s="26"/>
      <c r="F150" s="26"/>
    </row>
    <row r="151" spans="1:6" ht="23.25">
      <c r="A151" s="26"/>
      <c r="B151" s="26"/>
      <c r="C151" s="26"/>
      <c r="D151" s="26"/>
      <c r="E151" s="26"/>
      <c r="F151" s="26"/>
    </row>
    <row r="152" spans="1:6" ht="23.25">
      <c r="A152" s="26"/>
      <c r="B152" s="26"/>
      <c r="C152" s="26"/>
      <c r="D152" s="26"/>
      <c r="E152" s="26"/>
      <c r="F152" s="26"/>
    </row>
    <row r="153" spans="1:6" ht="23.25">
      <c r="A153" s="26"/>
      <c r="B153" s="26"/>
      <c r="C153" s="26"/>
      <c r="D153" s="26"/>
      <c r="E153" s="26"/>
      <c r="F153" s="26"/>
    </row>
    <row r="154" spans="1:6" ht="23.25">
      <c r="A154" s="26"/>
      <c r="B154" s="26"/>
      <c r="C154" s="26"/>
      <c r="D154" s="26"/>
      <c r="E154" s="26"/>
      <c r="F154" s="26"/>
    </row>
    <row r="155" spans="1:6" ht="23.25">
      <c r="A155" s="26"/>
      <c r="B155" s="26"/>
      <c r="C155" s="26"/>
      <c r="D155" s="26"/>
      <c r="E155" s="26"/>
      <c r="F155" s="26"/>
    </row>
    <row r="156" spans="1:6" ht="23.25">
      <c r="A156" s="26"/>
      <c r="B156" s="26"/>
      <c r="C156" s="26"/>
      <c r="D156" s="26"/>
      <c r="E156" s="26"/>
      <c r="F156" s="26"/>
    </row>
    <row r="157" spans="1:6" ht="23.25">
      <c r="A157" s="26"/>
      <c r="B157" s="26"/>
      <c r="C157" s="26"/>
      <c r="D157" s="26"/>
      <c r="E157" s="26"/>
      <c r="F157" s="26"/>
    </row>
    <row r="158" spans="1:6" ht="23.25">
      <c r="A158" s="26"/>
      <c r="B158" s="26"/>
      <c r="C158" s="26"/>
      <c r="D158" s="26"/>
      <c r="E158" s="26"/>
      <c r="F158" s="26"/>
    </row>
    <row r="159" spans="1:6" ht="23.25">
      <c r="A159" s="26"/>
      <c r="B159" s="26"/>
      <c r="C159" s="26"/>
      <c r="D159" s="26"/>
      <c r="E159" s="26"/>
      <c r="F159" s="26"/>
    </row>
    <row r="160" spans="1:6" ht="23.25">
      <c r="A160" s="26"/>
      <c r="B160" s="26"/>
      <c r="C160" s="26"/>
      <c r="D160" s="26"/>
      <c r="E160" s="26"/>
      <c r="F160" s="26"/>
    </row>
    <row r="161" spans="1:6" ht="23.25">
      <c r="A161" s="26"/>
      <c r="B161" s="26"/>
      <c r="C161" s="26"/>
      <c r="D161" s="26"/>
      <c r="E161" s="26"/>
      <c r="F161" s="26"/>
    </row>
    <row r="162" spans="1:6" ht="23.25">
      <c r="A162" s="26"/>
      <c r="B162" s="26"/>
      <c r="C162" s="26"/>
      <c r="D162" s="26"/>
      <c r="E162" s="26"/>
      <c r="F162" s="26"/>
    </row>
    <row r="163" spans="1:6" ht="23.25">
      <c r="A163" s="26"/>
      <c r="B163" s="26"/>
      <c r="C163" s="26"/>
      <c r="D163" s="26"/>
      <c r="E163" s="26"/>
      <c r="F163" s="26"/>
    </row>
    <row r="164" spans="1:6" ht="23.25">
      <c r="A164" s="26"/>
      <c r="B164" s="26"/>
      <c r="C164" s="26"/>
      <c r="D164" s="26"/>
      <c r="E164" s="26"/>
      <c r="F164" s="26"/>
    </row>
    <row r="165" spans="1:6" ht="23.25">
      <c r="A165" s="26"/>
      <c r="B165" s="26"/>
      <c r="C165" s="26"/>
      <c r="D165" s="26"/>
      <c r="E165" s="26"/>
      <c r="F165" s="26"/>
    </row>
    <row r="166" spans="1:6" ht="23.25">
      <c r="A166" s="26"/>
      <c r="B166" s="26"/>
      <c r="C166" s="26"/>
      <c r="D166" s="26"/>
      <c r="E166" s="26"/>
      <c r="F166" s="26"/>
    </row>
    <row r="167" spans="1:6" ht="23.25">
      <c r="A167" s="26"/>
      <c r="B167" s="26"/>
      <c r="C167" s="26"/>
      <c r="D167" s="26"/>
      <c r="E167" s="26"/>
      <c r="F167" s="26"/>
    </row>
    <row r="168" spans="1:6" ht="23.25">
      <c r="A168" s="26"/>
      <c r="B168" s="26"/>
      <c r="C168" s="26"/>
      <c r="D168" s="26"/>
      <c r="E168" s="26"/>
      <c r="F168" s="26"/>
    </row>
    <row r="169" spans="1:6" ht="23.25">
      <c r="A169" s="26"/>
      <c r="B169" s="26"/>
      <c r="C169" s="26"/>
      <c r="D169" s="26"/>
      <c r="E169" s="26"/>
      <c r="F169" s="26"/>
    </row>
    <row r="170" spans="1:6" ht="23.25">
      <c r="A170" s="26"/>
      <c r="B170" s="26"/>
      <c r="C170" s="26"/>
      <c r="D170" s="26"/>
      <c r="E170" s="26"/>
      <c r="F170" s="26"/>
    </row>
    <row r="171" spans="1:6" ht="23.25">
      <c r="A171" s="26"/>
      <c r="B171" s="26"/>
      <c r="C171" s="26"/>
      <c r="D171" s="26"/>
      <c r="E171" s="26"/>
      <c r="F171" s="26"/>
    </row>
    <row r="172" spans="1:6" ht="23.25">
      <c r="A172" s="26"/>
      <c r="B172" s="26"/>
      <c r="C172" s="26"/>
      <c r="D172" s="26"/>
      <c r="E172" s="26"/>
      <c r="F172" s="26"/>
    </row>
    <row r="173" spans="1:6" ht="23.25">
      <c r="A173" s="26"/>
      <c r="B173" s="26"/>
      <c r="C173" s="26"/>
      <c r="D173" s="26"/>
      <c r="E173" s="26"/>
      <c r="F173" s="26"/>
    </row>
    <row r="174" spans="1:6" ht="23.25">
      <c r="A174" s="26"/>
      <c r="B174" s="26"/>
      <c r="C174" s="26"/>
      <c r="D174" s="26"/>
      <c r="E174" s="26"/>
      <c r="F174" s="26"/>
    </row>
    <row r="175" spans="1:6" ht="23.25">
      <c r="A175" s="26"/>
      <c r="B175" s="26"/>
      <c r="C175" s="26"/>
      <c r="D175" s="26"/>
      <c r="E175" s="26"/>
      <c r="F175" s="26"/>
    </row>
    <row r="176" spans="1:6" ht="23.25">
      <c r="A176" s="26"/>
      <c r="B176" s="26"/>
      <c r="C176" s="26"/>
      <c r="D176" s="26"/>
      <c r="E176" s="26"/>
      <c r="F176" s="26"/>
    </row>
    <row r="177" spans="1:6" ht="23.25">
      <c r="A177" s="26"/>
      <c r="B177" s="26"/>
      <c r="C177" s="26"/>
      <c r="D177" s="26"/>
      <c r="E177" s="26"/>
      <c r="F177" s="26"/>
    </row>
    <row r="178" spans="1:6" ht="23.25">
      <c r="A178" s="26"/>
      <c r="B178" s="26"/>
      <c r="C178" s="26"/>
      <c r="D178" s="26"/>
      <c r="E178" s="26"/>
      <c r="F178" s="26"/>
    </row>
    <row r="179" spans="1:6" ht="23.25">
      <c r="A179" s="26"/>
      <c r="B179" s="26"/>
      <c r="C179" s="26"/>
      <c r="D179" s="26"/>
      <c r="E179" s="26"/>
      <c r="F179" s="26"/>
    </row>
    <row r="180" spans="1:6" ht="23.25">
      <c r="A180" s="26"/>
      <c r="B180" s="26"/>
      <c r="C180" s="26"/>
      <c r="D180" s="26"/>
      <c r="E180" s="26"/>
      <c r="F180" s="26"/>
    </row>
    <row r="181" spans="1:6" ht="23.25">
      <c r="A181" s="26"/>
      <c r="B181" s="26"/>
      <c r="C181" s="26"/>
      <c r="D181" s="26"/>
      <c r="E181" s="26"/>
      <c r="F181" s="26"/>
    </row>
    <row r="182" spans="1:6" ht="23.25">
      <c r="A182" s="26"/>
      <c r="B182" s="26"/>
      <c r="C182" s="26"/>
      <c r="D182" s="26"/>
      <c r="E182" s="26"/>
      <c r="F182" s="26"/>
    </row>
    <row r="183" spans="1:6" ht="23.25">
      <c r="A183" s="26"/>
      <c r="B183" s="26"/>
      <c r="C183" s="26"/>
      <c r="D183" s="26"/>
      <c r="E183" s="26"/>
      <c r="F183" s="26"/>
    </row>
    <row r="184" spans="1:6" ht="23.25">
      <c r="A184" s="26"/>
      <c r="B184" s="26"/>
      <c r="C184" s="26"/>
      <c r="D184" s="26"/>
      <c r="E184" s="26"/>
      <c r="F184" s="26"/>
    </row>
    <row r="185" spans="1:6" ht="23.25">
      <c r="A185" s="26"/>
      <c r="B185" s="26"/>
      <c r="C185" s="26"/>
      <c r="D185" s="26"/>
      <c r="E185" s="26"/>
      <c r="F185" s="26"/>
    </row>
    <row r="186" spans="1:6" ht="23.25">
      <c r="A186" s="26"/>
      <c r="B186" s="26"/>
      <c r="C186" s="26"/>
      <c r="D186" s="26"/>
      <c r="E186" s="26"/>
      <c r="F186" s="26"/>
    </row>
    <row r="187" spans="1:6" ht="23.25">
      <c r="A187" s="26"/>
      <c r="B187" s="26"/>
      <c r="C187" s="26"/>
      <c r="D187" s="26"/>
      <c r="E187" s="26"/>
      <c r="F187" s="26"/>
    </row>
    <row r="188" spans="1:6" ht="23.25">
      <c r="A188" s="26"/>
      <c r="B188" s="26"/>
      <c r="C188" s="26"/>
      <c r="D188" s="26"/>
      <c r="E188" s="26"/>
      <c r="F188" s="26"/>
    </row>
    <row r="189" spans="1:6" ht="23.25">
      <c r="A189" s="26"/>
      <c r="B189" s="26"/>
      <c r="C189" s="26"/>
      <c r="D189" s="26"/>
      <c r="E189" s="26"/>
      <c r="F189" s="26"/>
    </row>
    <row r="190" spans="1:6" ht="23.25">
      <c r="A190" s="26"/>
      <c r="B190" s="26"/>
      <c r="C190" s="26"/>
      <c r="D190" s="26"/>
      <c r="E190" s="26"/>
      <c r="F190" s="26"/>
    </row>
    <row r="191" spans="1:6" ht="23.25">
      <c r="A191" s="26"/>
      <c r="B191" s="26"/>
      <c r="C191" s="26"/>
      <c r="D191" s="26"/>
      <c r="E191" s="26"/>
      <c r="F191" s="26"/>
    </row>
    <row r="192" spans="1:6" ht="23.25">
      <c r="A192" s="26"/>
      <c r="B192" s="26"/>
      <c r="C192" s="26"/>
      <c r="D192" s="26"/>
      <c r="E192" s="26"/>
      <c r="F192" s="26"/>
    </row>
  </sheetData>
  <sheetProtection/>
  <mergeCells count="13">
    <mergeCell ref="A7:B7"/>
    <mergeCell ref="A104:B104"/>
    <mergeCell ref="A107:F107"/>
    <mergeCell ref="A9:A11"/>
    <mergeCell ref="D9:D11"/>
    <mergeCell ref="E9:F9"/>
    <mergeCell ref="B9:B11"/>
    <mergeCell ref="C9:C11"/>
    <mergeCell ref="A91:B91"/>
    <mergeCell ref="A5:F5"/>
    <mergeCell ref="E1:F1"/>
    <mergeCell ref="E2:F2"/>
    <mergeCell ref="E3:F3"/>
  </mergeCells>
  <printOptions/>
  <pageMargins left="0.5905511811023623" right="0.5905511811023623" top="0.1968503937007874" bottom="0.3937007874015748" header="0" footer="0"/>
  <pageSetup fitToHeight="6" horizontalDpi="600" verticalDpi="600" orientation="landscape" paperSize="9" scale="60" r:id="rId1"/>
  <rowBreaks count="1" manualBreakCount="1">
    <brk id="8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28"/>
  <sheetViews>
    <sheetView zoomScale="75" zoomScaleNormal="75" zoomScalePageLayoutView="0" workbookViewId="0" topLeftCell="A1">
      <selection activeCell="I3" sqref="I3:K3"/>
    </sheetView>
  </sheetViews>
  <sheetFormatPr defaultColWidth="9.00390625" defaultRowHeight="12.75"/>
  <cols>
    <col min="1" max="1" width="27.375" style="26" customWidth="1"/>
    <col min="2" max="6" width="9.125" style="26" customWidth="1"/>
    <col min="7" max="7" width="60.375" style="26" customWidth="1"/>
    <col min="8" max="9" width="31.00390625" style="26" customWidth="1"/>
    <col min="10" max="10" width="22.125" style="26" customWidth="1"/>
    <col min="11" max="11" width="25.625" style="26" customWidth="1"/>
    <col min="12" max="16384" width="9.125" style="26" customWidth="1"/>
  </cols>
  <sheetData>
    <row r="1" spans="9:14" ht="23.25">
      <c r="I1" s="209" t="s">
        <v>191</v>
      </c>
      <c r="J1" s="209"/>
      <c r="K1" s="209"/>
      <c r="L1" s="28"/>
      <c r="M1" s="28"/>
      <c r="N1" s="28"/>
    </row>
    <row r="2" spans="9:14" ht="23.25">
      <c r="I2" s="209" t="s">
        <v>661</v>
      </c>
      <c r="J2" s="209"/>
      <c r="K2" s="209"/>
      <c r="L2" s="28"/>
      <c r="M2" s="28"/>
      <c r="N2" s="28"/>
    </row>
    <row r="3" spans="9:14" ht="23.25">
      <c r="I3" s="209" t="s">
        <v>301</v>
      </c>
      <c r="J3" s="209"/>
      <c r="K3" s="209"/>
      <c r="L3" s="28"/>
      <c r="M3" s="28"/>
      <c r="N3" s="28"/>
    </row>
    <row r="5" spans="1:14" ht="23.25">
      <c r="A5" s="242" t="s">
        <v>239</v>
      </c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9"/>
      <c r="M5" s="29"/>
      <c r="N5" s="29"/>
    </row>
    <row r="6" spans="1:14" ht="23.25">
      <c r="A6" s="243">
        <v>13202100000</v>
      </c>
      <c r="B6" s="243"/>
      <c r="C6" s="243"/>
      <c r="D6" s="243"/>
      <c r="E6" s="97"/>
      <c r="F6" s="97"/>
      <c r="G6" s="97"/>
      <c r="H6" s="97"/>
      <c r="I6" s="97"/>
      <c r="J6" s="97"/>
      <c r="K6" s="97"/>
      <c r="L6" s="29"/>
      <c r="M6" s="29"/>
      <c r="N6" s="29"/>
    </row>
    <row r="7" spans="1:14" ht="23.25">
      <c r="A7" s="224" t="s">
        <v>305</v>
      </c>
      <c r="B7" s="225"/>
      <c r="C7" s="225"/>
      <c r="D7" s="225"/>
      <c r="E7" s="97"/>
      <c r="F7" s="97"/>
      <c r="G7" s="97"/>
      <c r="H7" s="97"/>
      <c r="I7" s="97"/>
      <c r="J7" s="97"/>
      <c r="K7" s="98" t="s">
        <v>306</v>
      </c>
      <c r="L7" s="29"/>
      <c r="M7" s="29"/>
      <c r="N7" s="29"/>
    </row>
    <row r="8" spans="1:11" ht="23.25">
      <c r="A8" s="226" t="s">
        <v>252</v>
      </c>
      <c r="B8" s="229" t="s">
        <v>331</v>
      </c>
      <c r="C8" s="230"/>
      <c r="D8" s="230"/>
      <c r="E8" s="230"/>
      <c r="F8" s="230"/>
      <c r="G8" s="231"/>
      <c r="H8" s="239" t="s">
        <v>445</v>
      </c>
      <c r="I8" s="239" t="s">
        <v>549</v>
      </c>
      <c r="J8" s="229" t="s">
        <v>213</v>
      </c>
      <c r="K8" s="231"/>
    </row>
    <row r="9" spans="1:11" ht="35.25" customHeight="1">
      <c r="A9" s="227"/>
      <c r="B9" s="232"/>
      <c r="C9" s="233"/>
      <c r="D9" s="233"/>
      <c r="E9" s="233"/>
      <c r="F9" s="233"/>
      <c r="G9" s="234"/>
      <c r="H9" s="240"/>
      <c r="I9" s="240"/>
      <c r="J9" s="235"/>
      <c r="K9" s="237"/>
    </row>
    <row r="10" spans="1:11" ht="23.25">
      <c r="A10" s="227"/>
      <c r="B10" s="232"/>
      <c r="C10" s="233"/>
      <c r="D10" s="233"/>
      <c r="E10" s="233"/>
      <c r="F10" s="233"/>
      <c r="G10" s="234"/>
      <c r="H10" s="240"/>
      <c r="I10" s="240"/>
      <c r="J10" s="226" t="s">
        <v>445</v>
      </c>
      <c r="K10" s="239" t="s">
        <v>446</v>
      </c>
    </row>
    <row r="11" spans="1:11" ht="110.25" customHeight="1">
      <c r="A11" s="228"/>
      <c r="B11" s="235"/>
      <c r="C11" s="236"/>
      <c r="D11" s="236"/>
      <c r="E11" s="236"/>
      <c r="F11" s="236"/>
      <c r="G11" s="237"/>
      <c r="H11" s="241"/>
      <c r="I11" s="241"/>
      <c r="J11" s="228"/>
      <c r="K11" s="241"/>
    </row>
    <row r="12" spans="1:11" ht="23.25">
      <c r="A12" s="129">
        <v>1</v>
      </c>
      <c r="B12" s="238">
        <v>2</v>
      </c>
      <c r="C12" s="238"/>
      <c r="D12" s="238"/>
      <c r="E12" s="238"/>
      <c r="F12" s="238"/>
      <c r="G12" s="238"/>
      <c r="H12" s="130">
        <v>3</v>
      </c>
      <c r="I12" s="130">
        <v>4</v>
      </c>
      <c r="J12" s="129">
        <v>5</v>
      </c>
      <c r="K12" s="130">
        <v>6</v>
      </c>
    </row>
    <row r="13" spans="1:11" ht="33" customHeight="1">
      <c r="A13" s="199" t="s">
        <v>302</v>
      </c>
      <c r="B13" s="200"/>
      <c r="C13" s="200"/>
      <c r="D13" s="200"/>
      <c r="E13" s="200"/>
      <c r="F13" s="200"/>
      <c r="G13" s="223"/>
      <c r="H13" s="94"/>
      <c r="I13" s="94"/>
      <c r="J13" s="96"/>
      <c r="K13" s="89"/>
    </row>
    <row r="14" spans="1:11" ht="23.25">
      <c r="A14" s="30">
        <v>200000</v>
      </c>
      <c r="B14" s="204" t="s">
        <v>192</v>
      </c>
      <c r="C14" s="205"/>
      <c r="D14" s="205"/>
      <c r="E14" s="205"/>
      <c r="F14" s="205"/>
      <c r="G14" s="206"/>
      <c r="H14" s="31">
        <f>H15</f>
        <v>0</v>
      </c>
      <c r="I14" s="31">
        <f>I15</f>
        <v>0</v>
      </c>
      <c r="J14" s="31">
        <f>J15</f>
        <v>0</v>
      </c>
      <c r="K14" s="31">
        <f>K15</f>
        <v>0</v>
      </c>
    </row>
    <row r="15" spans="1:11" ht="51.75" customHeight="1">
      <c r="A15" s="30">
        <v>208000</v>
      </c>
      <c r="B15" s="207" t="s">
        <v>193</v>
      </c>
      <c r="C15" s="197"/>
      <c r="D15" s="197"/>
      <c r="E15" s="197"/>
      <c r="F15" s="197"/>
      <c r="G15" s="198"/>
      <c r="H15" s="31">
        <f>H16-H17</f>
        <v>0</v>
      </c>
      <c r="I15" s="31">
        <f>I16-I17</f>
        <v>0</v>
      </c>
      <c r="J15" s="31">
        <f>J16+J17</f>
        <v>0</v>
      </c>
      <c r="K15" s="31">
        <f>K16+K17</f>
        <v>0</v>
      </c>
    </row>
    <row r="16" spans="1:11" ht="23.25">
      <c r="A16" s="30">
        <v>208100</v>
      </c>
      <c r="B16" s="204" t="s">
        <v>194</v>
      </c>
      <c r="C16" s="205"/>
      <c r="D16" s="205"/>
      <c r="E16" s="205"/>
      <c r="F16" s="205"/>
      <c r="G16" s="206"/>
      <c r="H16" s="31">
        <f>I16+J16</f>
        <v>100000</v>
      </c>
      <c r="I16" s="24">
        <v>100000</v>
      </c>
      <c r="J16" s="24">
        <f>K16</f>
        <v>0</v>
      </c>
      <c r="K16" s="24">
        <v>0</v>
      </c>
    </row>
    <row r="17" spans="1:11" ht="23.25">
      <c r="A17" s="30">
        <v>208200</v>
      </c>
      <c r="B17" s="204" t="s">
        <v>195</v>
      </c>
      <c r="C17" s="205"/>
      <c r="D17" s="205"/>
      <c r="E17" s="205"/>
      <c r="F17" s="205"/>
      <c r="G17" s="206"/>
      <c r="H17" s="31">
        <f>I17+J17</f>
        <v>100000</v>
      </c>
      <c r="I17" s="24">
        <v>100000</v>
      </c>
      <c r="J17" s="24">
        <f>K17</f>
        <v>0</v>
      </c>
      <c r="K17" s="24">
        <v>0</v>
      </c>
    </row>
    <row r="18" spans="1:11" ht="72.75" customHeight="1">
      <c r="A18" s="30">
        <v>208400</v>
      </c>
      <c r="B18" s="244" t="s">
        <v>332</v>
      </c>
      <c r="C18" s="245"/>
      <c r="D18" s="245"/>
      <c r="E18" s="245"/>
      <c r="F18" s="245"/>
      <c r="G18" s="246"/>
      <c r="H18" s="32">
        <f>I18+J18</f>
        <v>0</v>
      </c>
      <c r="I18" s="33">
        <v>0</v>
      </c>
      <c r="J18" s="33">
        <f>K18</f>
        <v>0</v>
      </c>
      <c r="K18" s="33">
        <v>0</v>
      </c>
    </row>
    <row r="19" spans="1:11" ht="33.75" customHeight="1">
      <c r="A19" s="30" t="s">
        <v>303</v>
      </c>
      <c r="B19" s="244" t="s">
        <v>334</v>
      </c>
      <c r="C19" s="245"/>
      <c r="D19" s="245"/>
      <c r="E19" s="245"/>
      <c r="F19" s="245"/>
      <c r="G19" s="246"/>
      <c r="H19" s="32"/>
      <c r="I19" s="32"/>
      <c r="J19" s="32"/>
      <c r="K19" s="32"/>
    </row>
    <row r="20" spans="1:11" ht="27.75" customHeight="1">
      <c r="A20" s="199" t="s">
        <v>304</v>
      </c>
      <c r="B20" s="200"/>
      <c r="C20" s="200"/>
      <c r="D20" s="200"/>
      <c r="E20" s="200"/>
      <c r="F20" s="200"/>
      <c r="G20" s="223"/>
      <c r="H20" s="32"/>
      <c r="I20" s="32"/>
      <c r="J20" s="32"/>
      <c r="K20" s="32"/>
    </row>
    <row r="21" spans="1:11" ht="45" customHeight="1">
      <c r="A21" s="30">
        <v>600000</v>
      </c>
      <c r="B21" s="207" t="s">
        <v>333</v>
      </c>
      <c r="C21" s="197"/>
      <c r="D21" s="197"/>
      <c r="E21" s="197"/>
      <c r="F21" s="197"/>
      <c r="G21" s="198"/>
      <c r="H21" s="31">
        <f>H22</f>
        <v>0</v>
      </c>
      <c r="I21" s="31">
        <f>I22</f>
        <v>0</v>
      </c>
      <c r="J21" s="31">
        <f>J22</f>
        <v>0</v>
      </c>
      <c r="K21" s="31">
        <f>K22</f>
        <v>0</v>
      </c>
    </row>
    <row r="22" spans="1:11" ht="53.25" customHeight="1">
      <c r="A22" s="30">
        <v>602000</v>
      </c>
      <c r="B22" s="207" t="s">
        <v>196</v>
      </c>
      <c r="C22" s="197"/>
      <c r="D22" s="197"/>
      <c r="E22" s="197"/>
      <c r="F22" s="197"/>
      <c r="G22" s="198"/>
      <c r="H22" s="31">
        <f>H23-H24</f>
        <v>0</v>
      </c>
      <c r="I22" s="31">
        <f>I23-I24</f>
        <v>0</v>
      </c>
      <c r="J22" s="31">
        <f>J23+J24</f>
        <v>0</v>
      </c>
      <c r="K22" s="31">
        <f>K23+K24</f>
        <v>0</v>
      </c>
    </row>
    <row r="23" spans="1:11" ht="23.25">
      <c r="A23" s="30">
        <v>602100</v>
      </c>
      <c r="B23" s="204" t="s">
        <v>194</v>
      </c>
      <c r="C23" s="205"/>
      <c r="D23" s="205"/>
      <c r="E23" s="205"/>
      <c r="F23" s="205"/>
      <c r="G23" s="206"/>
      <c r="H23" s="31">
        <f>I23+J23</f>
        <v>100000</v>
      </c>
      <c r="I23" s="24">
        <v>100000</v>
      </c>
      <c r="J23" s="24">
        <f>K23</f>
        <v>0</v>
      </c>
      <c r="K23" s="24">
        <v>0</v>
      </c>
    </row>
    <row r="24" spans="1:11" ht="23.25">
      <c r="A24" s="30">
        <v>602200</v>
      </c>
      <c r="B24" s="204" t="s">
        <v>195</v>
      </c>
      <c r="C24" s="205"/>
      <c r="D24" s="205"/>
      <c r="E24" s="205"/>
      <c r="F24" s="205"/>
      <c r="G24" s="206"/>
      <c r="H24" s="31">
        <f>I24+J24</f>
        <v>100000</v>
      </c>
      <c r="I24" s="24">
        <v>100000</v>
      </c>
      <c r="J24" s="24">
        <f>K24</f>
        <v>0</v>
      </c>
      <c r="K24" s="24">
        <v>0</v>
      </c>
    </row>
    <row r="25" spans="1:11" ht="45" customHeight="1">
      <c r="A25" s="30">
        <v>602400</v>
      </c>
      <c r="B25" s="244" t="s">
        <v>332</v>
      </c>
      <c r="C25" s="245"/>
      <c r="D25" s="245"/>
      <c r="E25" s="245"/>
      <c r="F25" s="245"/>
      <c r="G25" s="246"/>
      <c r="H25" s="32">
        <f>I25+J25</f>
        <v>0</v>
      </c>
      <c r="I25" s="33">
        <v>0</v>
      </c>
      <c r="J25" s="33">
        <f>K25</f>
        <v>0</v>
      </c>
      <c r="K25" s="33">
        <v>0</v>
      </c>
    </row>
    <row r="26" spans="1:11" ht="41.25" customHeight="1">
      <c r="A26" s="30" t="s">
        <v>303</v>
      </c>
      <c r="B26" s="204" t="s">
        <v>334</v>
      </c>
      <c r="C26" s="205"/>
      <c r="D26" s="205"/>
      <c r="E26" s="205"/>
      <c r="F26" s="205"/>
      <c r="G26" s="206"/>
      <c r="H26" s="32">
        <f>H14+H21</f>
        <v>0</v>
      </c>
      <c r="I26" s="32">
        <f>I14+I21</f>
        <v>0</v>
      </c>
      <c r="J26" s="32">
        <f>J14+J21</f>
        <v>0</v>
      </c>
      <c r="K26" s="32">
        <f>K14+K21</f>
        <v>0</v>
      </c>
    </row>
    <row r="28" spans="1:11" ht="23.25">
      <c r="A28" s="208" t="s">
        <v>660</v>
      </c>
      <c r="B28" s="208"/>
      <c r="C28" s="208"/>
      <c r="D28" s="208"/>
      <c r="E28" s="208"/>
      <c r="F28" s="208"/>
      <c r="G28" s="208"/>
      <c r="H28" s="208"/>
      <c r="I28" s="208"/>
      <c r="J28" s="208"/>
      <c r="K28" s="208"/>
    </row>
  </sheetData>
  <sheetProtection/>
  <mergeCells count="29">
    <mergeCell ref="A28:K28"/>
    <mergeCell ref="B18:G18"/>
    <mergeCell ref="B21:G21"/>
    <mergeCell ref="B22:G22"/>
    <mergeCell ref="B23:G23"/>
    <mergeCell ref="B24:G24"/>
    <mergeCell ref="B25:G25"/>
    <mergeCell ref="B26:G26"/>
    <mergeCell ref="B19:G19"/>
    <mergeCell ref="A20:G20"/>
    <mergeCell ref="H8:H11"/>
    <mergeCell ref="I1:K1"/>
    <mergeCell ref="I2:K2"/>
    <mergeCell ref="I3:K3"/>
    <mergeCell ref="A5:K5"/>
    <mergeCell ref="J8:K9"/>
    <mergeCell ref="J10:J11"/>
    <mergeCell ref="K10:K11"/>
    <mergeCell ref="I8:I11"/>
    <mergeCell ref="A6:D6"/>
    <mergeCell ref="A7:D7"/>
    <mergeCell ref="A8:A11"/>
    <mergeCell ref="B8:G11"/>
    <mergeCell ref="B16:G16"/>
    <mergeCell ref="B12:G12"/>
    <mergeCell ref="B17:G17"/>
    <mergeCell ref="B14:G14"/>
    <mergeCell ref="B15:G15"/>
    <mergeCell ref="A13:G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85"/>
  <sheetViews>
    <sheetView zoomScale="55" zoomScaleNormal="55" zoomScaleSheetLayoutView="55" zoomScalePageLayoutView="0" workbookViewId="0" topLeftCell="E1">
      <selection activeCell="O3" sqref="O3:P3"/>
    </sheetView>
  </sheetViews>
  <sheetFormatPr defaultColWidth="18.625" defaultRowHeight="12.75"/>
  <cols>
    <col min="1" max="1" width="22.375" style="3" customWidth="1"/>
    <col min="2" max="2" width="21.75390625" style="3" customWidth="1"/>
    <col min="3" max="3" width="25.00390625" style="4" customWidth="1"/>
    <col min="4" max="4" width="94.875" style="1" customWidth="1"/>
    <col min="5" max="5" width="25.25390625" style="1" customWidth="1"/>
    <col min="6" max="6" width="26.625" style="1" customWidth="1"/>
    <col min="7" max="7" width="25.625" style="1" customWidth="1"/>
    <col min="8" max="8" width="23.875" style="1" customWidth="1"/>
    <col min="9" max="9" width="18.75390625" style="1" bestFit="1" customWidth="1"/>
    <col min="10" max="10" width="24.125" style="1" customWidth="1"/>
    <col min="11" max="11" width="24.875" style="1" customWidth="1"/>
    <col min="12" max="12" width="21.875" style="1" customWidth="1"/>
    <col min="13" max="13" width="21.625" style="1" customWidth="1"/>
    <col min="14" max="14" width="25.875" style="1" customWidth="1"/>
    <col min="15" max="15" width="23.00390625" style="1" customWidth="1"/>
    <col min="16" max="16" width="25.25390625" style="1" customWidth="1"/>
    <col min="17" max="16384" width="18.625" style="1" customWidth="1"/>
  </cols>
  <sheetData>
    <row r="1" spans="15:16" ht="20.25">
      <c r="O1" s="251" t="s">
        <v>215</v>
      </c>
      <c r="P1" s="251"/>
    </row>
    <row r="2" spans="15:16" ht="20.25">
      <c r="O2" s="251" t="s">
        <v>661</v>
      </c>
      <c r="P2" s="251"/>
    </row>
    <row r="3" spans="15:16" ht="20.25">
      <c r="O3" s="251" t="s">
        <v>300</v>
      </c>
      <c r="P3" s="251"/>
    </row>
    <row r="4" spans="3:16" ht="25.5">
      <c r="C4" s="255" t="s">
        <v>172</v>
      </c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</row>
    <row r="5" spans="1:16" ht="25.5">
      <c r="A5" s="102" t="s">
        <v>246</v>
      </c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</row>
    <row r="6" spans="1:16" ht="23.25" customHeight="1">
      <c r="A6" s="99" t="s">
        <v>305</v>
      </c>
      <c r="D6" s="101"/>
      <c r="P6" s="91" t="s">
        <v>306</v>
      </c>
    </row>
    <row r="7" spans="1:16" ht="23.25">
      <c r="A7" s="256" t="s">
        <v>307</v>
      </c>
      <c r="B7" s="256" t="s">
        <v>308</v>
      </c>
      <c r="C7" s="254" t="s">
        <v>444</v>
      </c>
      <c r="D7" s="247" t="s">
        <v>309</v>
      </c>
      <c r="E7" s="252" t="s">
        <v>549</v>
      </c>
      <c r="F7" s="253"/>
      <c r="G7" s="253"/>
      <c r="H7" s="253"/>
      <c r="I7" s="254"/>
      <c r="J7" s="247" t="s">
        <v>552</v>
      </c>
      <c r="K7" s="247"/>
      <c r="L7" s="247"/>
      <c r="M7" s="247"/>
      <c r="N7" s="247"/>
      <c r="O7" s="247"/>
      <c r="P7" s="247" t="s">
        <v>312</v>
      </c>
    </row>
    <row r="8" spans="1:16" ht="23.25">
      <c r="A8" s="257"/>
      <c r="B8" s="257"/>
      <c r="C8" s="254"/>
      <c r="D8" s="247"/>
      <c r="E8" s="247" t="s">
        <v>445</v>
      </c>
      <c r="F8" s="247" t="s">
        <v>311</v>
      </c>
      <c r="G8" s="252" t="s">
        <v>526</v>
      </c>
      <c r="H8" s="254"/>
      <c r="I8" s="248" t="s">
        <v>550</v>
      </c>
      <c r="J8" s="247" t="s">
        <v>445</v>
      </c>
      <c r="K8" s="248" t="s">
        <v>446</v>
      </c>
      <c r="L8" s="247" t="s">
        <v>310</v>
      </c>
      <c r="M8" s="247" t="s">
        <v>526</v>
      </c>
      <c r="N8" s="247"/>
      <c r="O8" s="247" t="s">
        <v>550</v>
      </c>
      <c r="P8" s="247"/>
    </row>
    <row r="9" spans="1:16" ht="35.25" customHeight="1">
      <c r="A9" s="257"/>
      <c r="B9" s="257"/>
      <c r="C9" s="254"/>
      <c r="D9" s="247"/>
      <c r="E9" s="247"/>
      <c r="F9" s="247"/>
      <c r="G9" s="247" t="s">
        <v>527</v>
      </c>
      <c r="H9" s="247" t="s">
        <v>528</v>
      </c>
      <c r="I9" s="249"/>
      <c r="J9" s="247"/>
      <c r="K9" s="249"/>
      <c r="L9" s="247"/>
      <c r="M9" s="247" t="s">
        <v>527</v>
      </c>
      <c r="N9" s="247" t="s">
        <v>528</v>
      </c>
      <c r="O9" s="247"/>
      <c r="P9" s="247"/>
    </row>
    <row r="10" spans="1:16" ht="219" customHeight="1">
      <c r="A10" s="258"/>
      <c r="B10" s="258"/>
      <c r="C10" s="254"/>
      <c r="D10" s="247"/>
      <c r="E10" s="247"/>
      <c r="F10" s="247"/>
      <c r="G10" s="247"/>
      <c r="H10" s="247"/>
      <c r="I10" s="250"/>
      <c r="J10" s="247"/>
      <c r="K10" s="250"/>
      <c r="L10" s="247"/>
      <c r="M10" s="247"/>
      <c r="N10" s="247"/>
      <c r="O10" s="247"/>
      <c r="P10" s="247"/>
    </row>
    <row r="11" spans="1:16" ht="20.25">
      <c r="A11" s="6">
        <v>1</v>
      </c>
      <c r="B11" s="6" t="s">
        <v>551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5">
        <v>12</v>
      </c>
      <c r="M11" s="5">
        <v>13</v>
      </c>
      <c r="N11" s="5">
        <v>14</v>
      </c>
      <c r="O11" s="5">
        <v>15</v>
      </c>
      <c r="P11" s="5">
        <v>16</v>
      </c>
    </row>
    <row r="12" spans="1:16" s="40" customFormat="1" ht="81.75" customHeight="1">
      <c r="A12" s="42" t="s">
        <v>581</v>
      </c>
      <c r="B12" s="42"/>
      <c r="C12" s="42"/>
      <c r="D12" s="43" t="s">
        <v>544</v>
      </c>
      <c r="E12" s="44">
        <f>SUM(F12)</f>
        <v>15322849</v>
      </c>
      <c r="F12" s="44">
        <f>SUM(F14+F26+F38+F33+F36)</f>
        <v>15322849</v>
      </c>
      <c r="G12" s="44">
        <f>SUM(G14+G26+G38+G33)</f>
        <v>10397142</v>
      </c>
      <c r="H12" s="44">
        <f>SUM(H14+H26+H38+H33)</f>
        <v>330126</v>
      </c>
      <c r="I12" s="44">
        <f>SUM(I14+I26+I38+I33)</f>
        <v>0</v>
      </c>
      <c r="J12" s="44">
        <f>SUM(L12+O12)</f>
        <v>186000</v>
      </c>
      <c r="K12" s="44">
        <f>SUM(K14+K24+K26+K38+K33)</f>
        <v>0</v>
      </c>
      <c r="L12" s="44">
        <f>SUM(L14+L26+L38+L33)</f>
        <v>186000</v>
      </c>
      <c r="M12" s="44">
        <f>SUM(M14+M26+M38+M33)</f>
        <v>0</v>
      </c>
      <c r="N12" s="44">
        <f>SUM(N14+N26+N38+N33)</f>
        <v>176475</v>
      </c>
      <c r="O12" s="44">
        <f>SUM(O14+O24+O26+O38+O33)</f>
        <v>0</v>
      </c>
      <c r="P12" s="44">
        <f>SUM(E12+J12)</f>
        <v>15508849</v>
      </c>
    </row>
    <row r="13" spans="1:16" s="40" customFormat="1" ht="56.25" customHeight="1">
      <c r="A13" s="45" t="s">
        <v>582</v>
      </c>
      <c r="B13" s="45"/>
      <c r="C13" s="45"/>
      <c r="D13" s="46" t="s">
        <v>540</v>
      </c>
      <c r="E13" s="47"/>
      <c r="F13" s="48"/>
      <c r="G13" s="48"/>
      <c r="H13" s="48"/>
      <c r="I13" s="48"/>
      <c r="J13" s="47"/>
      <c r="K13" s="48"/>
      <c r="L13" s="48"/>
      <c r="M13" s="48"/>
      <c r="N13" s="48"/>
      <c r="O13" s="48"/>
      <c r="P13" s="47"/>
    </row>
    <row r="14" spans="1:16" s="40" customFormat="1" ht="48" customHeight="1">
      <c r="A14" s="45" t="s">
        <v>583</v>
      </c>
      <c r="B14" s="45" t="s">
        <v>82</v>
      </c>
      <c r="C14" s="45"/>
      <c r="D14" s="49" t="s">
        <v>529</v>
      </c>
      <c r="E14" s="44">
        <f>SUM(E15+E23)</f>
        <v>14063525</v>
      </c>
      <c r="F14" s="44">
        <f aca="true" t="shared" si="0" ref="F14:O14">SUM(F15+F23)</f>
        <v>14063525</v>
      </c>
      <c r="G14" s="44">
        <f t="shared" si="0"/>
        <v>10397142</v>
      </c>
      <c r="H14" s="44">
        <f t="shared" si="0"/>
        <v>330126</v>
      </c>
      <c r="I14" s="44">
        <f t="shared" si="0"/>
        <v>0</v>
      </c>
      <c r="J14" s="44">
        <f t="shared" si="0"/>
        <v>186000</v>
      </c>
      <c r="K14" s="44">
        <f t="shared" si="0"/>
        <v>0</v>
      </c>
      <c r="L14" s="44">
        <f t="shared" si="0"/>
        <v>186000</v>
      </c>
      <c r="M14" s="44">
        <f t="shared" si="0"/>
        <v>0</v>
      </c>
      <c r="N14" s="44">
        <f t="shared" si="0"/>
        <v>176475</v>
      </c>
      <c r="O14" s="44">
        <f t="shared" si="0"/>
        <v>0</v>
      </c>
      <c r="P14" s="44">
        <f aca="true" t="shared" si="1" ref="P14:P66">SUM(E14+J14)</f>
        <v>14249525</v>
      </c>
    </row>
    <row r="15" spans="1:16" ht="61.5" customHeight="1">
      <c r="A15" s="51" t="s">
        <v>584</v>
      </c>
      <c r="B15" s="51" t="s">
        <v>585</v>
      </c>
      <c r="C15" s="51" t="s">
        <v>555</v>
      </c>
      <c r="D15" s="52" t="s">
        <v>152</v>
      </c>
      <c r="E15" s="53">
        <f aca="true" t="shared" si="2" ref="E15:E85">SUM(F15)</f>
        <v>14013525</v>
      </c>
      <c r="F15" s="54">
        <v>14013525</v>
      </c>
      <c r="G15" s="54">
        <v>10397142</v>
      </c>
      <c r="H15" s="54">
        <v>330126</v>
      </c>
      <c r="I15" s="54">
        <v>0</v>
      </c>
      <c r="J15" s="53">
        <f>SUM(L15+O15)</f>
        <v>186000</v>
      </c>
      <c r="K15" s="54">
        <v>0</v>
      </c>
      <c r="L15" s="54">
        <v>186000</v>
      </c>
      <c r="M15" s="54">
        <v>0</v>
      </c>
      <c r="N15" s="54">
        <v>176475</v>
      </c>
      <c r="O15" s="54">
        <v>0</v>
      </c>
      <c r="P15" s="53">
        <f t="shared" si="1"/>
        <v>14199525</v>
      </c>
    </row>
    <row r="16" spans="1:16" ht="27.75" hidden="1">
      <c r="A16" s="51" t="s">
        <v>586</v>
      </c>
      <c r="B16" s="51" t="s">
        <v>78</v>
      </c>
      <c r="C16" s="51"/>
      <c r="D16" s="55" t="s">
        <v>532</v>
      </c>
      <c r="E16" s="53">
        <f>E17</f>
        <v>0</v>
      </c>
      <c r="F16" s="53">
        <f aca="true" t="shared" si="3" ref="F16:O16">F17</f>
        <v>0</v>
      </c>
      <c r="G16" s="53">
        <f t="shared" si="3"/>
        <v>0</v>
      </c>
      <c r="H16" s="53">
        <f t="shared" si="3"/>
        <v>0</v>
      </c>
      <c r="I16" s="53">
        <f t="shared" si="3"/>
        <v>0</v>
      </c>
      <c r="J16" s="53">
        <f aca="true" t="shared" si="4" ref="J16:J24">SUM(L16+O16)</f>
        <v>0</v>
      </c>
      <c r="K16" s="53">
        <f t="shared" si="3"/>
        <v>0</v>
      </c>
      <c r="L16" s="53">
        <f t="shared" si="3"/>
        <v>0</v>
      </c>
      <c r="M16" s="53">
        <f t="shared" si="3"/>
        <v>0</v>
      </c>
      <c r="N16" s="53">
        <f t="shared" si="3"/>
        <v>0</v>
      </c>
      <c r="O16" s="53">
        <f t="shared" si="3"/>
        <v>0</v>
      </c>
      <c r="P16" s="53">
        <f t="shared" si="1"/>
        <v>0</v>
      </c>
    </row>
    <row r="17" spans="1:16" ht="55.5" hidden="1">
      <c r="A17" s="51" t="s">
        <v>588</v>
      </c>
      <c r="B17" s="51" t="s">
        <v>587</v>
      </c>
      <c r="C17" s="51"/>
      <c r="D17" s="56" t="s">
        <v>203</v>
      </c>
      <c r="E17" s="53">
        <f t="shared" si="2"/>
        <v>0</v>
      </c>
      <c r="F17" s="54">
        <f>SUM(F18)</f>
        <v>0</v>
      </c>
      <c r="G17" s="54">
        <f>SUM(G18)</f>
        <v>0</v>
      </c>
      <c r="H17" s="54">
        <f>SUM(H18)</f>
        <v>0</v>
      </c>
      <c r="I17" s="54">
        <f>SUM(I18)</f>
        <v>0</v>
      </c>
      <c r="J17" s="53">
        <f t="shared" si="4"/>
        <v>0</v>
      </c>
      <c r="K17" s="54">
        <f>SUM(K18)</f>
        <v>0</v>
      </c>
      <c r="L17" s="54">
        <f>SUM(L18)</f>
        <v>0</v>
      </c>
      <c r="M17" s="54">
        <f>SUM(M18)</f>
        <v>0</v>
      </c>
      <c r="N17" s="54">
        <f>SUM(N18)</f>
        <v>0</v>
      </c>
      <c r="O17" s="54">
        <f>SUM(O18)</f>
        <v>0</v>
      </c>
      <c r="P17" s="53">
        <f t="shared" si="1"/>
        <v>0</v>
      </c>
    </row>
    <row r="18" spans="1:16" ht="55.5" hidden="1">
      <c r="A18" s="51" t="s">
        <v>589</v>
      </c>
      <c r="B18" s="51" t="s">
        <v>590</v>
      </c>
      <c r="C18" s="51" t="s">
        <v>557</v>
      </c>
      <c r="D18" s="52" t="s">
        <v>591</v>
      </c>
      <c r="E18" s="53">
        <f t="shared" si="2"/>
        <v>0</v>
      </c>
      <c r="F18" s="54"/>
      <c r="G18" s="54"/>
      <c r="H18" s="54"/>
      <c r="I18" s="54">
        <v>0</v>
      </c>
      <c r="J18" s="53">
        <f t="shared" si="4"/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3">
        <f t="shared" si="1"/>
        <v>0</v>
      </c>
    </row>
    <row r="19" spans="1:16" ht="27.75" hidden="1">
      <c r="A19" s="51" t="s">
        <v>489</v>
      </c>
      <c r="B19" s="51" t="s">
        <v>204</v>
      </c>
      <c r="C19" s="51"/>
      <c r="D19" s="52" t="s">
        <v>537</v>
      </c>
      <c r="E19" s="53">
        <v>0</v>
      </c>
      <c r="F19" s="54">
        <v>0</v>
      </c>
      <c r="G19" s="54">
        <v>0</v>
      </c>
      <c r="H19" s="54">
        <v>0</v>
      </c>
      <c r="I19" s="54">
        <v>0</v>
      </c>
      <c r="J19" s="53">
        <f t="shared" si="4"/>
        <v>0</v>
      </c>
      <c r="K19" s="54">
        <f>K21+K20</f>
        <v>0</v>
      </c>
      <c r="L19" s="54">
        <v>0</v>
      </c>
      <c r="M19" s="54">
        <v>0</v>
      </c>
      <c r="N19" s="54">
        <v>0</v>
      </c>
      <c r="O19" s="54">
        <f>O21+O20</f>
        <v>0</v>
      </c>
      <c r="P19" s="53">
        <f t="shared" si="1"/>
        <v>0</v>
      </c>
    </row>
    <row r="20" spans="1:16" ht="55.5" hidden="1">
      <c r="A20" s="51" t="s">
        <v>183</v>
      </c>
      <c r="B20" s="51" t="s">
        <v>207</v>
      </c>
      <c r="C20" s="51" t="s">
        <v>568</v>
      </c>
      <c r="D20" s="56" t="s">
        <v>209</v>
      </c>
      <c r="E20" s="53">
        <f>SUM(F20)</f>
        <v>0</v>
      </c>
      <c r="F20" s="54">
        <v>0</v>
      </c>
      <c r="G20" s="54">
        <v>0</v>
      </c>
      <c r="H20" s="54">
        <v>0</v>
      </c>
      <c r="I20" s="54">
        <v>0</v>
      </c>
      <c r="J20" s="53">
        <f t="shared" si="4"/>
        <v>0</v>
      </c>
      <c r="K20" s="54"/>
      <c r="L20" s="54">
        <v>0</v>
      </c>
      <c r="M20" s="54">
        <v>0</v>
      </c>
      <c r="N20" s="54">
        <v>0</v>
      </c>
      <c r="O20" s="54"/>
      <c r="P20" s="53">
        <f t="shared" si="1"/>
        <v>0</v>
      </c>
    </row>
    <row r="21" spans="1:16" ht="55.5" hidden="1">
      <c r="A21" s="51" t="s">
        <v>490</v>
      </c>
      <c r="B21" s="51" t="s">
        <v>491</v>
      </c>
      <c r="C21" s="51" t="s">
        <v>492</v>
      </c>
      <c r="D21" s="52" t="s">
        <v>493</v>
      </c>
      <c r="E21" s="53">
        <v>0</v>
      </c>
      <c r="F21" s="54">
        <v>0</v>
      </c>
      <c r="G21" s="54">
        <v>0</v>
      </c>
      <c r="H21" s="54">
        <v>0</v>
      </c>
      <c r="I21" s="54">
        <v>0</v>
      </c>
      <c r="J21" s="53">
        <f t="shared" si="4"/>
        <v>0</v>
      </c>
      <c r="K21" s="54"/>
      <c r="L21" s="54">
        <v>0</v>
      </c>
      <c r="M21" s="54">
        <v>0</v>
      </c>
      <c r="N21" s="54">
        <v>0</v>
      </c>
      <c r="O21" s="54"/>
      <c r="P21" s="53">
        <f t="shared" si="1"/>
        <v>0</v>
      </c>
    </row>
    <row r="22" spans="1:16" ht="27.75" hidden="1">
      <c r="A22" s="51" t="s">
        <v>516</v>
      </c>
      <c r="B22" s="51" t="s">
        <v>577</v>
      </c>
      <c r="C22" s="51" t="s">
        <v>576</v>
      </c>
      <c r="D22" s="52" t="s">
        <v>515</v>
      </c>
      <c r="E22" s="53"/>
      <c r="F22" s="54"/>
      <c r="G22" s="54"/>
      <c r="H22" s="54"/>
      <c r="I22" s="54"/>
      <c r="J22" s="53">
        <f t="shared" si="4"/>
        <v>0</v>
      </c>
      <c r="K22" s="54"/>
      <c r="L22" s="54"/>
      <c r="M22" s="54"/>
      <c r="N22" s="54"/>
      <c r="O22" s="54"/>
      <c r="P22" s="53">
        <f t="shared" si="1"/>
        <v>0</v>
      </c>
    </row>
    <row r="23" spans="1:16" ht="27.75">
      <c r="A23" s="51" t="s">
        <v>516</v>
      </c>
      <c r="B23" s="51" t="s">
        <v>577</v>
      </c>
      <c r="C23" s="51" t="s">
        <v>576</v>
      </c>
      <c r="D23" s="52" t="s">
        <v>515</v>
      </c>
      <c r="E23" s="53">
        <f t="shared" si="2"/>
        <v>50000</v>
      </c>
      <c r="F23" s="54">
        <v>50000</v>
      </c>
      <c r="G23" s="54">
        <v>0</v>
      </c>
      <c r="H23" s="54">
        <v>0</v>
      </c>
      <c r="I23" s="54">
        <v>0</v>
      </c>
      <c r="J23" s="53">
        <f>SUM(L23+O23)</f>
        <v>0</v>
      </c>
      <c r="K23" s="54">
        <v>0</v>
      </c>
      <c r="L23" s="54">
        <v>0</v>
      </c>
      <c r="M23" s="54">
        <v>0</v>
      </c>
      <c r="N23" s="54">
        <v>0</v>
      </c>
      <c r="O23" s="54">
        <v>0</v>
      </c>
      <c r="P23" s="53">
        <f>SUM(E23+J23)</f>
        <v>50000</v>
      </c>
    </row>
    <row r="24" spans="1:16" s="40" customFormat="1" ht="67.5" customHeight="1">
      <c r="A24" s="45" t="s">
        <v>364</v>
      </c>
      <c r="B24" s="45" t="s">
        <v>363</v>
      </c>
      <c r="C24" s="45"/>
      <c r="D24" s="46" t="s">
        <v>153</v>
      </c>
      <c r="E24" s="44">
        <f>SUM(E25)</f>
        <v>0</v>
      </c>
      <c r="F24" s="50">
        <v>0</v>
      </c>
      <c r="G24" s="50">
        <v>0</v>
      </c>
      <c r="H24" s="50">
        <v>0</v>
      </c>
      <c r="I24" s="50">
        <v>0</v>
      </c>
      <c r="J24" s="44">
        <f t="shared" si="4"/>
        <v>0</v>
      </c>
      <c r="K24" s="50">
        <f>K25</f>
        <v>0</v>
      </c>
      <c r="L24" s="50">
        <f>L25</f>
        <v>0</v>
      </c>
      <c r="M24" s="50">
        <f>M25</f>
        <v>0</v>
      </c>
      <c r="N24" s="50">
        <f>N25</f>
        <v>0</v>
      </c>
      <c r="O24" s="50">
        <f>O25</f>
        <v>0</v>
      </c>
      <c r="P24" s="44">
        <f t="shared" si="1"/>
        <v>0</v>
      </c>
    </row>
    <row r="25" spans="1:16" ht="71.25" customHeight="1">
      <c r="A25" s="51" t="s">
        <v>359</v>
      </c>
      <c r="B25" s="51" t="s">
        <v>360</v>
      </c>
      <c r="C25" s="51" t="s">
        <v>361</v>
      </c>
      <c r="D25" s="52" t="s">
        <v>362</v>
      </c>
      <c r="E25" s="53">
        <v>0</v>
      </c>
      <c r="F25" s="54">
        <v>0</v>
      </c>
      <c r="G25" s="54">
        <v>0</v>
      </c>
      <c r="H25" s="54">
        <v>0</v>
      </c>
      <c r="I25" s="54">
        <v>0</v>
      </c>
      <c r="J25" s="53">
        <f>SUM(L25+O25)</f>
        <v>0</v>
      </c>
      <c r="K25" s="54">
        <v>0</v>
      </c>
      <c r="L25" s="54">
        <v>0</v>
      </c>
      <c r="M25" s="54">
        <v>0</v>
      </c>
      <c r="N25" s="54">
        <v>0</v>
      </c>
      <c r="O25" s="54">
        <v>0</v>
      </c>
      <c r="P25" s="53">
        <f t="shared" si="1"/>
        <v>0</v>
      </c>
    </row>
    <row r="26" spans="1:16" s="40" customFormat="1" ht="60" customHeight="1">
      <c r="A26" s="45" t="s">
        <v>521</v>
      </c>
      <c r="B26" s="45" t="s">
        <v>484</v>
      </c>
      <c r="C26" s="45"/>
      <c r="D26" s="46" t="s">
        <v>525</v>
      </c>
      <c r="E26" s="50">
        <f>SUM(E28+E27)</f>
        <v>80000</v>
      </c>
      <c r="F26" s="50">
        <f>SUM(F28+F27)</f>
        <v>80000</v>
      </c>
      <c r="G26" s="50">
        <f>SUM(G28)</f>
        <v>0</v>
      </c>
      <c r="H26" s="50">
        <f>SUM(H28)</f>
        <v>0</v>
      </c>
      <c r="I26" s="50">
        <v>0</v>
      </c>
      <c r="J26" s="50">
        <f aca="true" t="shared" si="5" ref="J26:O26">SUM(J28)</f>
        <v>0</v>
      </c>
      <c r="K26" s="50">
        <f t="shared" si="5"/>
        <v>0</v>
      </c>
      <c r="L26" s="50">
        <f t="shared" si="5"/>
        <v>0</v>
      </c>
      <c r="M26" s="50">
        <f t="shared" si="5"/>
        <v>0</v>
      </c>
      <c r="N26" s="50">
        <f t="shared" si="5"/>
        <v>0</v>
      </c>
      <c r="O26" s="50">
        <f t="shared" si="5"/>
        <v>0</v>
      </c>
      <c r="P26" s="44">
        <f t="shared" si="1"/>
        <v>80000</v>
      </c>
    </row>
    <row r="27" spans="1:16" s="40" customFormat="1" ht="60" customHeight="1">
      <c r="A27" s="134" t="s">
        <v>104</v>
      </c>
      <c r="B27" s="134" t="s">
        <v>105</v>
      </c>
      <c r="C27" s="134" t="s">
        <v>106</v>
      </c>
      <c r="D27" s="135" t="s">
        <v>107</v>
      </c>
      <c r="E27" s="53">
        <f>SUM(F27)</f>
        <v>50000</v>
      </c>
      <c r="F27" s="54">
        <v>50000</v>
      </c>
      <c r="G27" s="54">
        <v>0</v>
      </c>
      <c r="H27" s="54">
        <v>0</v>
      </c>
      <c r="I27" s="54">
        <v>0</v>
      </c>
      <c r="J27" s="53">
        <v>0</v>
      </c>
      <c r="K27" s="54">
        <v>0</v>
      </c>
      <c r="L27" s="54">
        <v>0</v>
      </c>
      <c r="M27" s="54">
        <v>0</v>
      </c>
      <c r="N27" s="54">
        <v>0</v>
      </c>
      <c r="O27" s="54">
        <v>0</v>
      </c>
      <c r="P27" s="53">
        <f>SUM(E27+J27)</f>
        <v>50000</v>
      </c>
    </row>
    <row r="28" spans="1:16" ht="59.25" customHeight="1">
      <c r="A28" s="51" t="s">
        <v>522</v>
      </c>
      <c r="B28" s="51" t="s">
        <v>523</v>
      </c>
      <c r="C28" s="51" t="s">
        <v>214</v>
      </c>
      <c r="D28" s="52" t="s">
        <v>524</v>
      </c>
      <c r="E28" s="53">
        <f t="shared" si="2"/>
        <v>30000</v>
      </c>
      <c r="F28" s="54">
        <v>30000</v>
      </c>
      <c r="G28" s="54">
        <v>0</v>
      </c>
      <c r="H28" s="54">
        <v>0</v>
      </c>
      <c r="I28" s="54">
        <v>0</v>
      </c>
      <c r="J28" s="53">
        <v>0</v>
      </c>
      <c r="K28" s="54">
        <v>0</v>
      </c>
      <c r="L28" s="54">
        <v>0</v>
      </c>
      <c r="M28" s="54">
        <v>0</v>
      </c>
      <c r="N28" s="54">
        <v>0</v>
      </c>
      <c r="O28" s="54">
        <v>0</v>
      </c>
      <c r="P28" s="53">
        <f t="shared" si="1"/>
        <v>30000</v>
      </c>
    </row>
    <row r="29" spans="1:16" ht="55.5" hidden="1">
      <c r="A29" s="51" t="s">
        <v>79</v>
      </c>
      <c r="B29" s="51" t="s">
        <v>579</v>
      </c>
      <c r="C29" s="51" t="s">
        <v>558</v>
      </c>
      <c r="D29" s="52" t="s">
        <v>578</v>
      </c>
      <c r="E29" s="53">
        <f t="shared" si="2"/>
        <v>0</v>
      </c>
      <c r="F29" s="54"/>
      <c r="G29" s="54">
        <v>0</v>
      </c>
      <c r="H29" s="54">
        <v>0</v>
      </c>
      <c r="I29" s="54">
        <v>0</v>
      </c>
      <c r="J29" s="53">
        <f aca="true" t="shared" si="6" ref="J29:J34">SUM(L29+O29)</f>
        <v>0</v>
      </c>
      <c r="K29" s="54">
        <v>0</v>
      </c>
      <c r="L29" s="54">
        <v>0</v>
      </c>
      <c r="M29" s="54">
        <v>0</v>
      </c>
      <c r="N29" s="54">
        <v>0</v>
      </c>
      <c r="O29" s="54">
        <v>0</v>
      </c>
      <c r="P29" s="53">
        <f t="shared" si="1"/>
        <v>0</v>
      </c>
    </row>
    <row r="30" spans="1:16" ht="27.75" hidden="1">
      <c r="A30" s="51" t="s">
        <v>80</v>
      </c>
      <c r="B30" s="51" t="s">
        <v>580</v>
      </c>
      <c r="C30" s="51" t="s">
        <v>558</v>
      </c>
      <c r="D30" s="55" t="s">
        <v>74</v>
      </c>
      <c r="E30" s="53">
        <f t="shared" si="2"/>
        <v>0</v>
      </c>
      <c r="F30" s="54"/>
      <c r="G30" s="54">
        <v>0</v>
      </c>
      <c r="H30" s="54">
        <v>0</v>
      </c>
      <c r="I30" s="54">
        <v>0</v>
      </c>
      <c r="J30" s="53">
        <f t="shared" si="6"/>
        <v>0</v>
      </c>
      <c r="K30" s="54">
        <v>0</v>
      </c>
      <c r="L30" s="54">
        <v>0</v>
      </c>
      <c r="M30" s="54">
        <v>0</v>
      </c>
      <c r="N30" s="54">
        <v>0</v>
      </c>
      <c r="O30" s="54">
        <v>0</v>
      </c>
      <c r="P30" s="53">
        <f t="shared" si="1"/>
        <v>0</v>
      </c>
    </row>
    <row r="31" spans="1:16" ht="55.5" hidden="1">
      <c r="A31" s="51" t="s">
        <v>231</v>
      </c>
      <c r="B31" s="51" t="s">
        <v>81</v>
      </c>
      <c r="C31" s="51"/>
      <c r="D31" s="55" t="s">
        <v>538</v>
      </c>
      <c r="E31" s="53">
        <f t="shared" si="2"/>
        <v>0</v>
      </c>
      <c r="F31" s="54">
        <f>SUM(F32)</f>
        <v>0</v>
      </c>
      <c r="G31" s="54">
        <f>SUM(G32)</f>
        <v>0</v>
      </c>
      <c r="H31" s="54">
        <f>SUM(H32)</f>
        <v>0</v>
      </c>
      <c r="I31" s="54">
        <f>SUM(I32)</f>
        <v>0</v>
      </c>
      <c r="J31" s="53">
        <f t="shared" si="6"/>
        <v>0</v>
      </c>
      <c r="K31" s="54">
        <f>SUM(K32)</f>
        <v>0</v>
      </c>
      <c r="L31" s="54">
        <f>SUM(L32)</f>
        <v>0</v>
      </c>
      <c r="M31" s="54">
        <f>SUM(M32)</f>
        <v>0</v>
      </c>
      <c r="N31" s="54">
        <f>SUM(N32)</f>
        <v>0</v>
      </c>
      <c r="O31" s="54">
        <f>SUM(O32)</f>
        <v>0</v>
      </c>
      <c r="P31" s="53">
        <f t="shared" si="1"/>
        <v>0</v>
      </c>
    </row>
    <row r="32" spans="1:16" ht="27.75" hidden="1">
      <c r="A32" s="51" t="s">
        <v>553</v>
      </c>
      <c r="B32" s="51" t="s">
        <v>75</v>
      </c>
      <c r="C32" s="51" t="s">
        <v>559</v>
      </c>
      <c r="D32" s="56" t="s">
        <v>76</v>
      </c>
      <c r="E32" s="53">
        <f t="shared" si="2"/>
        <v>0</v>
      </c>
      <c r="F32" s="54"/>
      <c r="G32" s="54">
        <v>0</v>
      </c>
      <c r="H32" s="54">
        <v>0</v>
      </c>
      <c r="I32" s="54">
        <v>0</v>
      </c>
      <c r="J32" s="53">
        <f t="shared" si="6"/>
        <v>0</v>
      </c>
      <c r="K32" s="54"/>
      <c r="L32" s="54">
        <v>0</v>
      </c>
      <c r="M32" s="54">
        <v>0</v>
      </c>
      <c r="N32" s="54">
        <v>0</v>
      </c>
      <c r="O32" s="54"/>
      <c r="P32" s="53">
        <f t="shared" si="1"/>
        <v>0</v>
      </c>
    </row>
    <row r="33" spans="1:16" ht="93.75" customHeight="1">
      <c r="A33" s="57" t="s">
        <v>87</v>
      </c>
      <c r="B33" s="57" t="s">
        <v>500</v>
      </c>
      <c r="C33" s="57"/>
      <c r="D33" s="58" t="s">
        <v>501</v>
      </c>
      <c r="E33" s="59">
        <f>SUM(E34)</f>
        <v>169706</v>
      </c>
      <c r="F33" s="60">
        <f>SUM(F34)</f>
        <v>169706</v>
      </c>
      <c r="G33" s="60">
        <f>SUM(G34)</f>
        <v>0</v>
      </c>
      <c r="H33" s="60">
        <f>SUM(H34)</f>
        <v>0</v>
      </c>
      <c r="I33" s="60">
        <f>SUM(I34)</f>
        <v>0</v>
      </c>
      <c r="J33" s="59">
        <f t="shared" si="6"/>
        <v>0</v>
      </c>
      <c r="K33" s="60">
        <f>SUM(K34)</f>
        <v>0</v>
      </c>
      <c r="L33" s="60">
        <f>SUM(L34)</f>
        <v>0</v>
      </c>
      <c r="M33" s="60">
        <f>SUM(M34)</f>
        <v>0</v>
      </c>
      <c r="N33" s="60">
        <f>SUM(N34)</f>
        <v>0</v>
      </c>
      <c r="O33" s="60">
        <f>SUM(O34)</f>
        <v>0</v>
      </c>
      <c r="P33" s="59">
        <f t="shared" si="1"/>
        <v>169706</v>
      </c>
    </row>
    <row r="34" spans="1:16" ht="55.5">
      <c r="A34" s="51" t="s">
        <v>597</v>
      </c>
      <c r="B34" s="51" t="s">
        <v>598</v>
      </c>
      <c r="C34" s="51" t="s">
        <v>560</v>
      </c>
      <c r="D34" s="52" t="s">
        <v>154</v>
      </c>
      <c r="E34" s="53">
        <f t="shared" si="2"/>
        <v>169706</v>
      </c>
      <c r="F34" s="54">
        <v>169706</v>
      </c>
      <c r="G34" s="54">
        <v>0</v>
      </c>
      <c r="H34" s="54">
        <v>0</v>
      </c>
      <c r="I34" s="54">
        <v>0</v>
      </c>
      <c r="J34" s="53">
        <f t="shared" si="6"/>
        <v>0</v>
      </c>
      <c r="K34" s="54">
        <v>0</v>
      </c>
      <c r="L34" s="54">
        <v>0</v>
      </c>
      <c r="M34" s="54">
        <v>0</v>
      </c>
      <c r="N34" s="54">
        <v>0</v>
      </c>
      <c r="O34" s="54">
        <v>0</v>
      </c>
      <c r="P34" s="53">
        <f t="shared" si="1"/>
        <v>169706</v>
      </c>
    </row>
    <row r="35" spans="1:16" ht="27.75" hidden="1">
      <c r="A35" s="51" t="s">
        <v>247</v>
      </c>
      <c r="B35" s="51" t="s">
        <v>248</v>
      </c>
      <c r="C35" s="51" t="s">
        <v>576</v>
      </c>
      <c r="D35" s="52" t="s">
        <v>249</v>
      </c>
      <c r="E35" s="53">
        <f t="shared" si="2"/>
        <v>0</v>
      </c>
      <c r="F35" s="54"/>
      <c r="G35" s="54">
        <v>0</v>
      </c>
      <c r="H35" s="54">
        <v>0</v>
      </c>
      <c r="I35" s="54">
        <v>0</v>
      </c>
      <c r="J35" s="53">
        <v>0</v>
      </c>
      <c r="K35" s="54">
        <v>0</v>
      </c>
      <c r="L35" s="54">
        <v>0</v>
      </c>
      <c r="M35" s="54">
        <v>0</v>
      </c>
      <c r="N35" s="54">
        <v>0</v>
      </c>
      <c r="O35" s="54">
        <v>0</v>
      </c>
      <c r="P35" s="53">
        <f t="shared" si="1"/>
        <v>0</v>
      </c>
    </row>
    <row r="36" spans="1:16" ht="47.25" customHeight="1">
      <c r="A36" s="61" t="s">
        <v>494</v>
      </c>
      <c r="B36" s="61" t="s">
        <v>503</v>
      </c>
      <c r="C36" s="61"/>
      <c r="D36" s="62" t="s">
        <v>504</v>
      </c>
      <c r="E36" s="59">
        <f>SUM(E37)</f>
        <v>48018</v>
      </c>
      <c r="F36" s="59">
        <f aca="true" t="shared" si="7" ref="F36:O36">SUM(F37)</f>
        <v>48018</v>
      </c>
      <c r="G36" s="59">
        <f t="shared" si="7"/>
        <v>0</v>
      </c>
      <c r="H36" s="59">
        <f t="shared" si="7"/>
        <v>0</v>
      </c>
      <c r="I36" s="59">
        <f t="shared" si="7"/>
        <v>0</v>
      </c>
      <c r="J36" s="59">
        <f t="shared" si="7"/>
        <v>0</v>
      </c>
      <c r="K36" s="59">
        <f t="shared" si="7"/>
        <v>0</v>
      </c>
      <c r="L36" s="59">
        <f t="shared" si="7"/>
        <v>0</v>
      </c>
      <c r="M36" s="59">
        <f t="shared" si="7"/>
        <v>0</v>
      </c>
      <c r="N36" s="59">
        <f t="shared" si="7"/>
        <v>0</v>
      </c>
      <c r="O36" s="59">
        <f t="shared" si="7"/>
        <v>0</v>
      </c>
      <c r="P36" s="59">
        <f t="shared" si="1"/>
        <v>48018</v>
      </c>
    </row>
    <row r="37" spans="1:16" ht="63.75" customHeight="1">
      <c r="A37" s="51" t="s">
        <v>496</v>
      </c>
      <c r="B37" s="51" t="s">
        <v>495</v>
      </c>
      <c r="C37" s="51" t="s">
        <v>507</v>
      </c>
      <c r="D37" s="52" t="s">
        <v>497</v>
      </c>
      <c r="E37" s="53">
        <f t="shared" si="2"/>
        <v>48018</v>
      </c>
      <c r="F37" s="54">
        <v>48018</v>
      </c>
      <c r="G37" s="54">
        <v>0</v>
      </c>
      <c r="H37" s="54">
        <v>0</v>
      </c>
      <c r="I37" s="54">
        <v>0</v>
      </c>
      <c r="J37" s="59">
        <f>SUM(L37+O37)</f>
        <v>0</v>
      </c>
      <c r="K37" s="54">
        <v>0</v>
      </c>
      <c r="L37" s="54">
        <v>0</v>
      </c>
      <c r="M37" s="54">
        <v>0</v>
      </c>
      <c r="N37" s="54">
        <v>0</v>
      </c>
      <c r="O37" s="54">
        <v>0</v>
      </c>
      <c r="P37" s="53">
        <f t="shared" si="1"/>
        <v>48018</v>
      </c>
    </row>
    <row r="38" spans="1:16" ht="27">
      <c r="A38" s="61" t="s">
        <v>592</v>
      </c>
      <c r="B38" s="61" t="s">
        <v>593</v>
      </c>
      <c r="C38" s="61"/>
      <c r="D38" s="58" t="s">
        <v>535</v>
      </c>
      <c r="E38" s="59">
        <f>SUM(E39)</f>
        <v>961600</v>
      </c>
      <c r="F38" s="63">
        <f>F39</f>
        <v>961600</v>
      </c>
      <c r="G38" s="63">
        <f aca="true" t="shared" si="8" ref="G38:O38">G39</f>
        <v>0</v>
      </c>
      <c r="H38" s="63">
        <f t="shared" si="8"/>
        <v>0</v>
      </c>
      <c r="I38" s="63">
        <f t="shared" si="8"/>
        <v>0</v>
      </c>
      <c r="J38" s="63">
        <f t="shared" si="8"/>
        <v>0</v>
      </c>
      <c r="K38" s="63">
        <f t="shared" si="8"/>
        <v>0</v>
      </c>
      <c r="L38" s="63">
        <f t="shared" si="8"/>
        <v>0</v>
      </c>
      <c r="M38" s="63">
        <f t="shared" si="8"/>
        <v>0</v>
      </c>
      <c r="N38" s="63">
        <f t="shared" si="8"/>
        <v>0</v>
      </c>
      <c r="O38" s="63">
        <f t="shared" si="8"/>
        <v>0</v>
      </c>
      <c r="P38" s="59">
        <f t="shared" si="1"/>
        <v>961600</v>
      </c>
    </row>
    <row r="39" spans="1:16" ht="27.75">
      <c r="A39" s="51" t="s">
        <v>594</v>
      </c>
      <c r="B39" s="51" t="s">
        <v>595</v>
      </c>
      <c r="C39" s="51" t="s">
        <v>558</v>
      </c>
      <c r="D39" s="55" t="s">
        <v>596</v>
      </c>
      <c r="E39" s="53">
        <f>SUM(F39)</f>
        <v>961600</v>
      </c>
      <c r="F39" s="64">
        <v>961600</v>
      </c>
      <c r="G39" s="64">
        <v>0</v>
      </c>
      <c r="H39" s="64">
        <v>0</v>
      </c>
      <c r="I39" s="64">
        <v>0</v>
      </c>
      <c r="J39" s="53">
        <v>0</v>
      </c>
      <c r="K39" s="64">
        <v>0</v>
      </c>
      <c r="L39" s="64">
        <v>0</v>
      </c>
      <c r="M39" s="64">
        <v>0</v>
      </c>
      <c r="N39" s="64">
        <v>0</v>
      </c>
      <c r="O39" s="64">
        <v>0</v>
      </c>
      <c r="P39" s="53">
        <f t="shared" si="1"/>
        <v>961600</v>
      </c>
    </row>
    <row r="40" spans="1:16" ht="78" customHeight="1">
      <c r="A40" s="61" t="s">
        <v>599</v>
      </c>
      <c r="B40" s="61"/>
      <c r="C40" s="61"/>
      <c r="D40" s="62" t="s">
        <v>197</v>
      </c>
      <c r="E40" s="59">
        <f t="shared" si="2"/>
        <v>130003224</v>
      </c>
      <c r="F40" s="60">
        <f>SUM(F42+F44+F56)</f>
        <v>130003224</v>
      </c>
      <c r="G40" s="60">
        <f>SUM(G42+G44+G56)</f>
        <v>91304041</v>
      </c>
      <c r="H40" s="60">
        <f>SUM(H42+H44+H56)</f>
        <v>12932819</v>
      </c>
      <c r="I40" s="60">
        <f>SUM(I42+I44+I56)</f>
        <v>0</v>
      </c>
      <c r="J40" s="59">
        <f>SUM(L40+O40)</f>
        <v>3816246</v>
      </c>
      <c r="K40" s="60">
        <f>SUM(K42+K44+K50+K56+K59)</f>
        <v>226888</v>
      </c>
      <c r="L40" s="60">
        <f>SUM(L42+L44+L56)</f>
        <v>3024426</v>
      </c>
      <c r="M40" s="60">
        <f>SUM(M42+M44+M56)</f>
        <v>534000</v>
      </c>
      <c r="N40" s="60">
        <f>SUM(N42+N44+N56)</f>
        <v>7804</v>
      </c>
      <c r="O40" s="60">
        <f>SUM(O42+O44+O50+O56+O59)</f>
        <v>791820</v>
      </c>
      <c r="P40" s="59">
        <f>SUM(E40+J40)</f>
        <v>133819470</v>
      </c>
    </row>
    <row r="41" spans="1:16" ht="59.25" customHeight="1">
      <c r="A41" s="61" t="s">
        <v>600</v>
      </c>
      <c r="B41" s="61"/>
      <c r="C41" s="61"/>
      <c r="D41" s="65" t="s">
        <v>271</v>
      </c>
      <c r="E41" s="53"/>
      <c r="F41" s="54"/>
      <c r="G41" s="54"/>
      <c r="H41" s="54"/>
      <c r="I41" s="54"/>
      <c r="J41" s="53"/>
      <c r="K41" s="54"/>
      <c r="L41" s="54"/>
      <c r="M41" s="54"/>
      <c r="N41" s="54"/>
      <c r="O41" s="54"/>
      <c r="P41" s="53"/>
    </row>
    <row r="42" spans="1:16" ht="27">
      <c r="A42" s="61" t="s">
        <v>601</v>
      </c>
      <c r="B42" s="61" t="s">
        <v>82</v>
      </c>
      <c r="C42" s="61"/>
      <c r="D42" s="58" t="s">
        <v>529</v>
      </c>
      <c r="E42" s="59">
        <f t="shared" si="2"/>
        <v>948491</v>
      </c>
      <c r="F42" s="60">
        <f>SUM(F43)</f>
        <v>948491</v>
      </c>
      <c r="G42" s="60">
        <f>SUM(G43)</f>
        <v>732326</v>
      </c>
      <c r="H42" s="60">
        <f>SUM(H43)</f>
        <v>37620</v>
      </c>
      <c r="I42" s="60">
        <f>SUM(I43)</f>
        <v>0</v>
      </c>
      <c r="J42" s="59">
        <f aca="true" t="shared" si="9" ref="J42:J49">SUM(L42+O42)</f>
        <v>0</v>
      </c>
      <c r="K42" s="60">
        <f>SUM(K43)</f>
        <v>0</v>
      </c>
      <c r="L42" s="60">
        <f>SUM(L43)</f>
        <v>0</v>
      </c>
      <c r="M42" s="60">
        <f>SUM(M43)</f>
        <v>0</v>
      </c>
      <c r="N42" s="60">
        <f>SUM(N43)</f>
        <v>0</v>
      </c>
      <c r="O42" s="60">
        <f>SUM(O43)</f>
        <v>0</v>
      </c>
      <c r="P42" s="59">
        <f t="shared" si="1"/>
        <v>948491</v>
      </c>
    </row>
    <row r="43" spans="1:16" ht="27.75">
      <c r="A43" s="51" t="s">
        <v>602</v>
      </c>
      <c r="B43" s="51" t="s">
        <v>585</v>
      </c>
      <c r="C43" s="51" t="s">
        <v>555</v>
      </c>
      <c r="D43" s="56" t="s">
        <v>217</v>
      </c>
      <c r="E43" s="53">
        <f t="shared" si="2"/>
        <v>948491</v>
      </c>
      <c r="F43" s="54">
        <v>948491</v>
      </c>
      <c r="G43" s="54">
        <v>732326</v>
      </c>
      <c r="H43" s="54">
        <v>37620</v>
      </c>
      <c r="I43" s="54">
        <v>0</v>
      </c>
      <c r="J43" s="53">
        <f t="shared" si="9"/>
        <v>0</v>
      </c>
      <c r="K43" s="54">
        <v>0</v>
      </c>
      <c r="L43" s="54">
        <v>0</v>
      </c>
      <c r="M43" s="54">
        <v>0</v>
      </c>
      <c r="N43" s="54">
        <v>0</v>
      </c>
      <c r="O43" s="54">
        <v>0</v>
      </c>
      <c r="P43" s="53">
        <f t="shared" si="1"/>
        <v>948491</v>
      </c>
    </row>
    <row r="44" spans="1:16" ht="27">
      <c r="A44" s="61" t="s">
        <v>603</v>
      </c>
      <c r="B44" s="61" t="s">
        <v>83</v>
      </c>
      <c r="C44" s="61"/>
      <c r="D44" s="58" t="s">
        <v>530</v>
      </c>
      <c r="E44" s="59">
        <f t="shared" si="2"/>
        <v>125606083</v>
      </c>
      <c r="F44" s="60">
        <f>F45+F46+F47+F48+F49+F50</f>
        <v>125606083</v>
      </c>
      <c r="G44" s="60">
        <f>SUM(G45+G46+G47+G48+G49+G50+G51+G52+G53+G55)</f>
        <v>88473815</v>
      </c>
      <c r="H44" s="60">
        <f>SUM(H45+H46+H47+H48+H49+H50+H51+H52+H53+H55)</f>
        <v>12213336</v>
      </c>
      <c r="I44" s="60">
        <f>SUM(I45+I46+I47+I48+I49+I50+I51+I52+I53)</f>
        <v>0</v>
      </c>
      <c r="J44" s="59">
        <f t="shared" si="9"/>
        <v>3766246</v>
      </c>
      <c r="K44" s="60">
        <f>SUM(K45+K46+K47+K48+K49)</f>
        <v>226888</v>
      </c>
      <c r="L44" s="60">
        <f>SUM(L45+L46+L47+L48+L49+L50+L51+L52+L53)</f>
        <v>3024426</v>
      </c>
      <c r="M44" s="60">
        <f>SUM(M45+M46+M47+M48+M49+M50+M51+M52+M53)</f>
        <v>534000</v>
      </c>
      <c r="N44" s="60">
        <f>SUM(N45+N46+N47+N48+N49+N50+N51+N52+N53)</f>
        <v>7804</v>
      </c>
      <c r="O44" s="60">
        <f>SUM(O45+O46+O47+O48+O49)</f>
        <v>741820</v>
      </c>
      <c r="P44" s="59">
        <f t="shared" si="1"/>
        <v>129372329</v>
      </c>
    </row>
    <row r="45" spans="1:16" ht="27.75">
      <c r="A45" s="51" t="s">
        <v>604</v>
      </c>
      <c r="B45" s="51" t="s">
        <v>570</v>
      </c>
      <c r="C45" s="51" t="s">
        <v>561</v>
      </c>
      <c r="D45" s="52" t="s">
        <v>605</v>
      </c>
      <c r="E45" s="53">
        <f t="shared" si="2"/>
        <v>37187257</v>
      </c>
      <c r="F45" s="54">
        <v>37187257</v>
      </c>
      <c r="G45" s="54">
        <v>25425698</v>
      </c>
      <c r="H45" s="54">
        <v>3915602</v>
      </c>
      <c r="I45" s="54">
        <v>0</v>
      </c>
      <c r="J45" s="53">
        <f t="shared" si="9"/>
        <v>2223152</v>
      </c>
      <c r="K45" s="54">
        <v>0</v>
      </c>
      <c r="L45" s="54">
        <v>2038152</v>
      </c>
      <c r="M45" s="54">
        <v>0</v>
      </c>
      <c r="N45" s="54">
        <v>0</v>
      </c>
      <c r="O45" s="54">
        <v>185000</v>
      </c>
      <c r="P45" s="53">
        <f t="shared" si="1"/>
        <v>39410409</v>
      </c>
    </row>
    <row r="46" spans="1:16" ht="138.75">
      <c r="A46" s="51" t="s">
        <v>606</v>
      </c>
      <c r="B46" s="51" t="s">
        <v>569</v>
      </c>
      <c r="C46" s="51" t="s">
        <v>562</v>
      </c>
      <c r="D46" s="52" t="s">
        <v>77</v>
      </c>
      <c r="E46" s="53">
        <f t="shared" si="2"/>
        <v>77120677</v>
      </c>
      <c r="F46" s="54">
        <f>21483077+55935600-298000</f>
        <v>77120677</v>
      </c>
      <c r="G46" s="54">
        <f>9476270+45848852-244262</f>
        <v>55080860</v>
      </c>
      <c r="H46" s="54">
        <v>7224771</v>
      </c>
      <c r="I46" s="54">
        <v>0</v>
      </c>
      <c r="J46" s="53">
        <f t="shared" si="9"/>
        <v>862294</v>
      </c>
      <c r="K46" s="54">
        <v>226888</v>
      </c>
      <c r="L46" s="54">
        <f>3000+222406+150000-69932</f>
        <v>305474</v>
      </c>
      <c r="M46" s="54">
        <v>114200</v>
      </c>
      <c r="N46" s="54">
        <v>0</v>
      </c>
      <c r="O46" s="54">
        <f>260000+226888+69932</f>
        <v>556820</v>
      </c>
      <c r="P46" s="53">
        <f t="shared" si="1"/>
        <v>77982971</v>
      </c>
    </row>
    <row r="47" spans="1:16" ht="153.75" customHeight="1">
      <c r="A47" s="51" t="s">
        <v>607</v>
      </c>
      <c r="B47" s="51" t="s">
        <v>568</v>
      </c>
      <c r="C47" s="51" t="s">
        <v>561</v>
      </c>
      <c r="D47" s="52" t="s">
        <v>290</v>
      </c>
      <c r="E47" s="53">
        <f t="shared" si="2"/>
        <v>2283267</v>
      </c>
      <c r="F47" s="54">
        <f>1985267+298000</f>
        <v>2283267</v>
      </c>
      <c r="G47" s="54">
        <f>1146242+244262</f>
        <v>1390504</v>
      </c>
      <c r="H47" s="54">
        <v>390295</v>
      </c>
      <c r="I47" s="54">
        <v>0</v>
      </c>
      <c r="J47" s="53">
        <f t="shared" si="9"/>
        <v>0</v>
      </c>
      <c r="K47" s="54">
        <v>0</v>
      </c>
      <c r="L47" s="54">
        <v>0</v>
      </c>
      <c r="M47" s="54">
        <v>0</v>
      </c>
      <c r="N47" s="54">
        <v>0</v>
      </c>
      <c r="O47" s="54">
        <v>0</v>
      </c>
      <c r="P47" s="53">
        <f t="shared" si="1"/>
        <v>2283267</v>
      </c>
    </row>
    <row r="48" spans="1:16" ht="93" customHeight="1">
      <c r="A48" s="51" t="s">
        <v>608</v>
      </c>
      <c r="B48" s="51" t="s">
        <v>556</v>
      </c>
      <c r="C48" s="51" t="s">
        <v>563</v>
      </c>
      <c r="D48" s="56" t="s">
        <v>84</v>
      </c>
      <c r="E48" s="53">
        <f t="shared" si="2"/>
        <v>4481906</v>
      </c>
      <c r="F48" s="54">
        <v>4481906</v>
      </c>
      <c r="G48" s="54">
        <v>3280715</v>
      </c>
      <c r="H48" s="54">
        <v>371414</v>
      </c>
      <c r="I48" s="54">
        <v>0</v>
      </c>
      <c r="J48" s="53">
        <f t="shared" si="9"/>
        <v>0</v>
      </c>
      <c r="K48" s="54">
        <v>0</v>
      </c>
      <c r="L48" s="54">
        <v>0</v>
      </c>
      <c r="M48" s="54">
        <v>0</v>
      </c>
      <c r="N48" s="54">
        <v>0</v>
      </c>
      <c r="O48" s="54">
        <v>0</v>
      </c>
      <c r="P48" s="53">
        <f t="shared" si="1"/>
        <v>4481906</v>
      </c>
    </row>
    <row r="49" spans="1:16" ht="55.5">
      <c r="A49" s="51" t="s">
        <v>609</v>
      </c>
      <c r="B49" s="51" t="s">
        <v>610</v>
      </c>
      <c r="C49" s="51" t="s">
        <v>564</v>
      </c>
      <c r="D49" s="56" t="s">
        <v>611</v>
      </c>
      <c r="E49" s="53">
        <f t="shared" si="2"/>
        <v>730642</v>
      </c>
      <c r="F49" s="54">
        <v>730642</v>
      </c>
      <c r="G49" s="54">
        <v>589321</v>
      </c>
      <c r="H49" s="54">
        <v>0</v>
      </c>
      <c r="I49" s="54">
        <v>0</v>
      </c>
      <c r="J49" s="53">
        <f t="shared" si="9"/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3">
        <f t="shared" si="1"/>
        <v>730642</v>
      </c>
    </row>
    <row r="50" spans="1:16" ht="27">
      <c r="A50" s="61" t="s">
        <v>612</v>
      </c>
      <c r="B50" s="61" t="s">
        <v>613</v>
      </c>
      <c r="C50" s="61" t="s">
        <v>564</v>
      </c>
      <c r="D50" s="66" t="s">
        <v>614</v>
      </c>
      <c r="E50" s="59">
        <f t="shared" si="2"/>
        <v>3802334</v>
      </c>
      <c r="F50" s="60">
        <f>F54+F55</f>
        <v>3802334</v>
      </c>
      <c r="G50" s="60">
        <f>G54</f>
        <v>2706717</v>
      </c>
      <c r="H50" s="60">
        <f>H54</f>
        <v>257632</v>
      </c>
      <c r="I50" s="60">
        <v>0</v>
      </c>
      <c r="J50" s="59">
        <f aca="true" t="shared" si="10" ref="J50:O50">J54</f>
        <v>680800</v>
      </c>
      <c r="K50" s="59">
        <f>K54</f>
        <v>0</v>
      </c>
      <c r="L50" s="59">
        <f t="shared" si="10"/>
        <v>680800</v>
      </c>
      <c r="M50" s="59">
        <f t="shared" si="10"/>
        <v>419800</v>
      </c>
      <c r="N50" s="59">
        <f t="shared" si="10"/>
        <v>7804</v>
      </c>
      <c r="O50" s="59">
        <f t="shared" si="10"/>
        <v>0</v>
      </c>
      <c r="P50" s="59">
        <f t="shared" si="1"/>
        <v>4483134</v>
      </c>
    </row>
    <row r="51" spans="1:16" ht="79.5" customHeight="1" hidden="1">
      <c r="A51" s="51" t="s">
        <v>546</v>
      </c>
      <c r="B51" s="51" t="s">
        <v>85</v>
      </c>
      <c r="C51" s="51" t="s">
        <v>564</v>
      </c>
      <c r="D51" s="56" t="s">
        <v>86</v>
      </c>
      <c r="E51" s="53">
        <f t="shared" si="2"/>
        <v>0</v>
      </c>
      <c r="F51" s="54"/>
      <c r="G51" s="54"/>
      <c r="H51" s="54"/>
      <c r="I51" s="54">
        <v>0</v>
      </c>
      <c r="J51" s="53">
        <f aca="true" t="shared" si="11" ref="J51:J60">SUM(L51+O51)</f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3">
        <f t="shared" si="1"/>
        <v>0</v>
      </c>
    </row>
    <row r="52" spans="1:16" ht="51.75" customHeight="1" hidden="1">
      <c r="A52" s="51" t="s">
        <v>547</v>
      </c>
      <c r="B52" s="51" t="s">
        <v>96</v>
      </c>
      <c r="C52" s="51" t="s">
        <v>564</v>
      </c>
      <c r="D52" s="67" t="s">
        <v>97</v>
      </c>
      <c r="E52" s="53">
        <f t="shared" si="2"/>
        <v>0</v>
      </c>
      <c r="F52" s="54"/>
      <c r="G52" s="54"/>
      <c r="H52" s="54"/>
      <c r="I52" s="54">
        <v>0</v>
      </c>
      <c r="J52" s="53">
        <f t="shared" si="11"/>
        <v>0</v>
      </c>
      <c r="K52" s="54">
        <v>0</v>
      </c>
      <c r="L52" s="54"/>
      <c r="M52" s="54"/>
      <c r="N52" s="54">
        <v>0</v>
      </c>
      <c r="O52" s="54">
        <v>0</v>
      </c>
      <c r="P52" s="53">
        <f t="shared" si="1"/>
        <v>0</v>
      </c>
    </row>
    <row r="53" spans="1:16" ht="83.25" hidden="1">
      <c r="A53" s="51" t="s">
        <v>615</v>
      </c>
      <c r="B53" s="51" t="s">
        <v>616</v>
      </c>
      <c r="C53" s="51" t="s">
        <v>557</v>
      </c>
      <c r="D53" s="52" t="s">
        <v>98</v>
      </c>
      <c r="E53" s="53">
        <f t="shared" si="2"/>
        <v>0</v>
      </c>
      <c r="F53" s="54"/>
      <c r="G53" s="54">
        <v>0</v>
      </c>
      <c r="H53" s="54">
        <v>0</v>
      </c>
      <c r="I53" s="54">
        <v>0</v>
      </c>
      <c r="J53" s="53">
        <f t="shared" si="11"/>
        <v>0</v>
      </c>
      <c r="K53" s="54">
        <v>0</v>
      </c>
      <c r="L53" s="54">
        <v>0</v>
      </c>
      <c r="M53" s="54">
        <v>0</v>
      </c>
      <c r="N53" s="54">
        <v>0</v>
      </c>
      <c r="O53" s="54">
        <v>0</v>
      </c>
      <c r="P53" s="53">
        <f t="shared" si="1"/>
        <v>0</v>
      </c>
    </row>
    <row r="54" spans="1:16" ht="55.5">
      <c r="A54" s="51" t="s">
        <v>88</v>
      </c>
      <c r="B54" s="51" t="s">
        <v>89</v>
      </c>
      <c r="C54" s="51" t="s">
        <v>564</v>
      </c>
      <c r="D54" s="52" t="s">
        <v>90</v>
      </c>
      <c r="E54" s="53">
        <f t="shared" si="2"/>
        <v>3743102</v>
      </c>
      <c r="F54" s="54">
        <v>3743102</v>
      </c>
      <c r="G54" s="54">
        <v>2706717</v>
      </c>
      <c r="H54" s="54">
        <v>257632</v>
      </c>
      <c r="I54" s="54">
        <v>0</v>
      </c>
      <c r="J54" s="53">
        <f t="shared" si="11"/>
        <v>680800</v>
      </c>
      <c r="K54" s="54">
        <v>0</v>
      </c>
      <c r="L54" s="54">
        <v>680800</v>
      </c>
      <c r="M54" s="54">
        <v>419800</v>
      </c>
      <c r="N54" s="54">
        <v>7804</v>
      </c>
      <c r="O54" s="54">
        <v>0</v>
      </c>
      <c r="P54" s="53">
        <f t="shared" si="1"/>
        <v>4423902</v>
      </c>
    </row>
    <row r="55" spans="1:16" ht="55.5">
      <c r="A55" s="51" t="s">
        <v>109</v>
      </c>
      <c r="B55" s="51" t="s">
        <v>108</v>
      </c>
      <c r="C55" s="51" t="s">
        <v>564</v>
      </c>
      <c r="D55" s="52" t="s">
        <v>110</v>
      </c>
      <c r="E55" s="53">
        <f t="shared" si="2"/>
        <v>59232</v>
      </c>
      <c r="F55" s="54">
        <v>59232</v>
      </c>
      <c r="G55" s="54">
        <v>0</v>
      </c>
      <c r="H55" s="54">
        <v>53622</v>
      </c>
      <c r="I55" s="54">
        <v>0</v>
      </c>
      <c r="J55" s="53">
        <f>SUM(L55+O55)</f>
        <v>0</v>
      </c>
      <c r="K55" s="54">
        <v>0</v>
      </c>
      <c r="L55" s="54">
        <v>0</v>
      </c>
      <c r="M55" s="54">
        <v>0</v>
      </c>
      <c r="N55" s="54">
        <v>0</v>
      </c>
      <c r="O55" s="54">
        <v>0</v>
      </c>
      <c r="P55" s="53">
        <f>SUM(E55+J55)</f>
        <v>59232</v>
      </c>
    </row>
    <row r="56" spans="1:16" ht="27">
      <c r="A56" s="61" t="s">
        <v>617</v>
      </c>
      <c r="B56" s="61" t="s">
        <v>99</v>
      </c>
      <c r="C56" s="61"/>
      <c r="D56" s="58" t="s">
        <v>536</v>
      </c>
      <c r="E56" s="59">
        <f t="shared" si="2"/>
        <v>3448650</v>
      </c>
      <c r="F56" s="60">
        <f aca="true" t="shared" si="12" ref="F56:I57">SUM(F57)</f>
        <v>3448650</v>
      </c>
      <c r="G56" s="60">
        <f t="shared" si="12"/>
        <v>2097900</v>
      </c>
      <c r="H56" s="60">
        <f t="shared" si="12"/>
        <v>681863</v>
      </c>
      <c r="I56" s="60">
        <f t="shared" si="12"/>
        <v>0</v>
      </c>
      <c r="J56" s="59">
        <f t="shared" si="11"/>
        <v>50000</v>
      </c>
      <c r="K56" s="60">
        <f aca="true" t="shared" si="13" ref="K56:O57">SUM(K57)</f>
        <v>0</v>
      </c>
      <c r="L56" s="60">
        <f t="shared" si="13"/>
        <v>0</v>
      </c>
      <c r="M56" s="60">
        <f t="shared" si="13"/>
        <v>0</v>
      </c>
      <c r="N56" s="60">
        <f t="shared" si="13"/>
        <v>0</v>
      </c>
      <c r="O56" s="60">
        <f t="shared" si="13"/>
        <v>50000</v>
      </c>
      <c r="P56" s="59">
        <f t="shared" si="1"/>
        <v>3498650</v>
      </c>
    </row>
    <row r="57" spans="1:16" ht="27.75">
      <c r="A57" s="51" t="s">
        <v>618</v>
      </c>
      <c r="B57" s="51" t="s">
        <v>475</v>
      </c>
      <c r="C57" s="51"/>
      <c r="D57" s="55" t="s">
        <v>479</v>
      </c>
      <c r="E57" s="53">
        <f t="shared" si="2"/>
        <v>3448650</v>
      </c>
      <c r="F57" s="54">
        <f t="shared" si="12"/>
        <v>3448650</v>
      </c>
      <c r="G57" s="54">
        <f t="shared" si="12"/>
        <v>2097900</v>
      </c>
      <c r="H57" s="54">
        <f t="shared" si="12"/>
        <v>681863</v>
      </c>
      <c r="I57" s="54">
        <f t="shared" si="12"/>
        <v>0</v>
      </c>
      <c r="J57" s="53">
        <f t="shared" si="11"/>
        <v>50000</v>
      </c>
      <c r="K57" s="54">
        <f t="shared" si="13"/>
        <v>0</v>
      </c>
      <c r="L57" s="54">
        <f t="shared" si="13"/>
        <v>0</v>
      </c>
      <c r="M57" s="54">
        <f t="shared" si="13"/>
        <v>0</v>
      </c>
      <c r="N57" s="54">
        <f t="shared" si="13"/>
        <v>0</v>
      </c>
      <c r="O57" s="54">
        <f t="shared" si="13"/>
        <v>50000</v>
      </c>
      <c r="P57" s="53">
        <f t="shared" si="1"/>
        <v>3498650</v>
      </c>
    </row>
    <row r="58" spans="1:16" ht="55.5">
      <c r="A58" s="51" t="s">
        <v>619</v>
      </c>
      <c r="B58" s="51" t="s">
        <v>477</v>
      </c>
      <c r="C58" s="51" t="s">
        <v>565</v>
      </c>
      <c r="D58" s="67" t="s">
        <v>100</v>
      </c>
      <c r="E58" s="53">
        <f t="shared" si="2"/>
        <v>3448650</v>
      </c>
      <c r="F58" s="54">
        <v>3448650</v>
      </c>
      <c r="G58" s="54">
        <v>2097900</v>
      </c>
      <c r="H58" s="54">
        <v>681863</v>
      </c>
      <c r="I58" s="54">
        <v>0</v>
      </c>
      <c r="J58" s="53">
        <f t="shared" si="11"/>
        <v>50000</v>
      </c>
      <c r="K58" s="54">
        <v>0</v>
      </c>
      <c r="L58" s="54">
        <v>0</v>
      </c>
      <c r="M58" s="54">
        <v>0</v>
      </c>
      <c r="N58" s="54">
        <v>0</v>
      </c>
      <c r="O58" s="54">
        <v>50000</v>
      </c>
      <c r="P58" s="53">
        <f t="shared" si="1"/>
        <v>3498650</v>
      </c>
    </row>
    <row r="59" spans="1:16" ht="27">
      <c r="A59" s="65" t="s">
        <v>368</v>
      </c>
      <c r="B59" s="65" t="s">
        <v>81</v>
      </c>
      <c r="C59" s="65"/>
      <c r="D59" s="65" t="s">
        <v>461</v>
      </c>
      <c r="E59" s="59">
        <v>0</v>
      </c>
      <c r="F59" s="60">
        <v>0</v>
      </c>
      <c r="G59" s="60">
        <v>0</v>
      </c>
      <c r="H59" s="60">
        <v>0</v>
      </c>
      <c r="I59" s="60">
        <v>0</v>
      </c>
      <c r="J59" s="59">
        <f t="shared" si="11"/>
        <v>0</v>
      </c>
      <c r="K59" s="60">
        <f>K60</f>
        <v>0</v>
      </c>
      <c r="L59" s="60">
        <f>L60</f>
        <v>0</v>
      </c>
      <c r="M59" s="60">
        <f>M60</f>
        <v>0</v>
      </c>
      <c r="N59" s="60">
        <f>N60</f>
        <v>0</v>
      </c>
      <c r="O59" s="60">
        <f>O60</f>
        <v>0</v>
      </c>
      <c r="P59" s="59">
        <f t="shared" si="1"/>
        <v>0</v>
      </c>
    </row>
    <row r="60" spans="1:16" ht="55.5">
      <c r="A60" s="67" t="s">
        <v>365</v>
      </c>
      <c r="B60" s="67" t="s">
        <v>366</v>
      </c>
      <c r="C60" s="67" t="s">
        <v>492</v>
      </c>
      <c r="D60" s="67" t="s">
        <v>367</v>
      </c>
      <c r="E60" s="53">
        <v>0</v>
      </c>
      <c r="F60" s="54">
        <v>0</v>
      </c>
      <c r="G60" s="54">
        <v>0</v>
      </c>
      <c r="H60" s="54">
        <v>0</v>
      </c>
      <c r="I60" s="54">
        <v>0</v>
      </c>
      <c r="J60" s="53">
        <f t="shared" si="11"/>
        <v>0</v>
      </c>
      <c r="K60" s="54">
        <v>0</v>
      </c>
      <c r="L60" s="54">
        <v>0</v>
      </c>
      <c r="M60" s="54">
        <v>0</v>
      </c>
      <c r="N60" s="54">
        <v>0</v>
      </c>
      <c r="O60" s="54">
        <v>0</v>
      </c>
      <c r="P60" s="53">
        <f t="shared" si="1"/>
        <v>0</v>
      </c>
    </row>
    <row r="61" spans="1:16" ht="96.75" customHeight="1">
      <c r="A61" s="61" t="s">
        <v>620</v>
      </c>
      <c r="B61" s="61"/>
      <c r="C61" s="61"/>
      <c r="D61" s="68" t="s">
        <v>541</v>
      </c>
      <c r="E61" s="59">
        <f>E63+E67</f>
        <v>12606585</v>
      </c>
      <c r="F61" s="59">
        <f aca="true" t="shared" si="14" ref="F61:P61">F63+F67</f>
        <v>12606585</v>
      </c>
      <c r="G61" s="59">
        <f t="shared" si="14"/>
        <v>7270632</v>
      </c>
      <c r="H61" s="59">
        <f t="shared" si="14"/>
        <v>401056</v>
      </c>
      <c r="I61" s="59">
        <f t="shared" si="14"/>
        <v>0</v>
      </c>
      <c r="J61" s="59">
        <f t="shared" si="14"/>
        <v>0</v>
      </c>
      <c r="K61" s="59">
        <f t="shared" si="14"/>
        <v>0</v>
      </c>
      <c r="L61" s="59">
        <f t="shared" si="14"/>
        <v>0</v>
      </c>
      <c r="M61" s="59">
        <f t="shared" si="14"/>
        <v>0</v>
      </c>
      <c r="N61" s="59">
        <f t="shared" si="14"/>
        <v>0</v>
      </c>
      <c r="O61" s="59">
        <f t="shared" si="14"/>
        <v>0</v>
      </c>
      <c r="P61" s="59">
        <f t="shared" si="14"/>
        <v>12606585</v>
      </c>
    </row>
    <row r="62" spans="1:16" ht="88.5" customHeight="1">
      <c r="A62" s="61" t="s">
        <v>621</v>
      </c>
      <c r="B62" s="61"/>
      <c r="C62" s="61"/>
      <c r="D62" s="68" t="s">
        <v>545</v>
      </c>
      <c r="E62" s="53"/>
      <c r="F62" s="54"/>
      <c r="G62" s="54"/>
      <c r="H62" s="54"/>
      <c r="I62" s="54"/>
      <c r="J62" s="53"/>
      <c r="K62" s="54"/>
      <c r="L62" s="54"/>
      <c r="M62" s="54"/>
      <c r="N62" s="54"/>
      <c r="O62" s="54"/>
      <c r="P62" s="53"/>
    </row>
    <row r="63" spans="1:16" ht="46.5" customHeight="1">
      <c r="A63" s="61" t="s">
        <v>622</v>
      </c>
      <c r="B63" s="61" t="s">
        <v>82</v>
      </c>
      <c r="C63" s="61"/>
      <c r="D63" s="58" t="s">
        <v>529</v>
      </c>
      <c r="E63" s="59">
        <f t="shared" si="2"/>
        <v>6218307</v>
      </c>
      <c r="F63" s="60">
        <f>SUM(F64)</f>
        <v>6218307</v>
      </c>
      <c r="G63" s="60">
        <f>SUM(G64)</f>
        <v>4696812</v>
      </c>
      <c r="H63" s="60">
        <f>SUM(H64)</f>
        <v>273055</v>
      </c>
      <c r="I63" s="60">
        <f>SUM(I64)</f>
        <v>0</v>
      </c>
      <c r="J63" s="59">
        <f>SUM(L63+O63)</f>
        <v>0</v>
      </c>
      <c r="K63" s="60">
        <f>SUM(K64)</f>
        <v>0</v>
      </c>
      <c r="L63" s="60">
        <f>SUM(L64)</f>
        <v>0</v>
      </c>
      <c r="M63" s="60">
        <f>SUM(M64)</f>
        <v>0</v>
      </c>
      <c r="N63" s="60">
        <f>SUM(N64)</f>
        <v>0</v>
      </c>
      <c r="O63" s="60">
        <f>SUM(O64)</f>
        <v>0</v>
      </c>
      <c r="P63" s="59">
        <f t="shared" si="1"/>
        <v>6218307</v>
      </c>
    </row>
    <row r="64" spans="1:16" ht="55.5">
      <c r="A64" s="51" t="s">
        <v>623</v>
      </c>
      <c r="B64" s="51" t="s">
        <v>585</v>
      </c>
      <c r="C64" s="51" t="s">
        <v>555</v>
      </c>
      <c r="D64" s="56" t="s">
        <v>218</v>
      </c>
      <c r="E64" s="53">
        <f t="shared" si="2"/>
        <v>6218307</v>
      </c>
      <c r="F64" s="54">
        <v>6218307</v>
      </c>
      <c r="G64" s="54">
        <v>4696812</v>
      </c>
      <c r="H64" s="54">
        <v>273055</v>
      </c>
      <c r="I64" s="54">
        <v>0</v>
      </c>
      <c r="J64" s="53">
        <f>SUM(L64+O64)</f>
        <v>0</v>
      </c>
      <c r="K64" s="54">
        <v>0</v>
      </c>
      <c r="L64" s="54">
        <v>0</v>
      </c>
      <c r="M64" s="54">
        <v>0</v>
      </c>
      <c r="N64" s="54">
        <v>0</v>
      </c>
      <c r="O64" s="54">
        <v>0</v>
      </c>
      <c r="P64" s="53">
        <f t="shared" si="1"/>
        <v>6218307</v>
      </c>
    </row>
    <row r="65" spans="1:19" ht="27.75" hidden="1">
      <c r="A65" s="51" t="s">
        <v>499</v>
      </c>
      <c r="B65" s="51" t="s">
        <v>83</v>
      </c>
      <c r="C65" s="51"/>
      <c r="D65" s="56" t="s">
        <v>530</v>
      </c>
      <c r="E65" s="53">
        <f t="shared" si="2"/>
        <v>0</v>
      </c>
      <c r="F65" s="54">
        <f>F66</f>
        <v>0</v>
      </c>
      <c r="G65" s="54">
        <f aca="true" t="shared" si="15" ref="G65:O66">G66</f>
        <v>0</v>
      </c>
      <c r="H65" s="54">
        <f t="shared" si="15"/>
        <v>0</v>
      </c>
      <c r="I65" s="54">
        <f t="shared" si="15"/>
        <v>0</v>
      </c>
      <c r="J65" s="54">
        <f t="shared" si="15"/>
        <v>0</v>
      </c>
      <c r="K65" s="54">
        <f t="shared" si="15"/>
        <v>0</v>
      </c>
      <c r="L65" s="54">
        <f t="shared" si="15"/>
        <v>0</v>
      </c>
      <c r="M65" s="54">
        <f t="shared" si="15"/>
        <v>0</v>
      </c>
      <c r="N65" s="54">
        <f t="shared" si="15"/>
        <v>0</v>
      </c>
      <c r="O65" s="54">
        <f t="shared" si="15"/>
        <v>0</v>
      </c>
      <c r="P65" s="53">
        <f t="shared" si="1"/>
        <v>0</v>
      </c>
      <c r="R65" s="1" t="s">
        <v>216</v>
      </c>
      <c r="S65" s="1">
        <v>1700000</v>
      </c>
    </row>
    <row r="66" spans="1:18" ht="138.75" hidden="1">
      <c r="A66" s="51" t="s">
        <v>498</v>
      </c>
      <c r="B66" s="51" t="s">
        <v>568</v>
      </c>
      <c r="C66" s="51" t="s">
        <v>561</v>
      </c>
      <c r="D66" s="52" t="s">
        <v>291</v>
      </c>
      <c r="E66" s="53">
        <f t="shared" si="2"/>
        <v>0</v>
      </c>
      <c r="F66" s="54"/>
      <c r="G66" s="54">
        <v>0</v>
      </c>
      <c r="H66" s="54">
        <v>0</v>
      </c>
      <c r="I66" s="54">
        <v>0</v>
      </c>
      <c r="J66" s="54">
        <f t="shared" si="15"/>
        <v>0</v>
      </c>
      <c r="K66" s="54">
        <v>0</v>
      </c>
      <c r="L66" s="54">
        <v>0</v>
      </c>
      <c r="M66" s="54">
        <v>0</v>
      </c>
      <c r="N66" s="54">
        <v>0</v>
      </c>
      <c r="O66" s="54">
        <v>0</v>
      </c>
      <c r="P66" s="53">
        <f t="shared" si="1"/>
        <v>0</v>
      </c>
      <c r="R66" s="1" t="s">
        <v>222</v>
      </c>
    </row>
    <row r="67" spans="1:16" ht="66.75" customHeight="1">
      <c r="A67" s="61" t="s">
        <v>624</v>
      </c>
      <c r="B67" s="61" t="s">
        <v>78</v>
      </c>
      <c r="C67" s="61"/>
      <c r="D67" s="58" t="s">
        <v>532</v>
      </c>
      <c r="E67" s="59">
        <f aca="true" t="shared" si="16" ref="E67:P67">E68+E72+E74+E83</f>
        <v>6388278</v>
      </c>
      <c r="F67" s="59">
        <f t="shared" si="16"/>
        <v>6388278</v>
      </c>
      <c r="G67" s="59">
        <f t="shared" si="16"/>
        <v>2573820</v>
      </c>
      <c r="H67" s="59">
        <f t="shared" si="16"/>
        <v>128001</v>
      </c>
      <c r="I67" s="59">
        <f t="shared" si="16"/>
        <v>0</v>
      </c>
      <c r="J67" s="59">
        <f t="shared" si="16"/>
        <v>0</v>
      </c>
      <c r="K67" s="59">
        <f t="shared" si="16"/>
        <v>0</v>
      </c>
      <c r="L67" s="59">
        <f t="shared" si="16"/>
        <v>0</v>
      </c>
      <c r="M67" s="59">
        <f t="shared" si="16"/>
        <v>0</v>
      </c>
      <c r="N67" s="59">
        <f t="shared" si="16"/>
        <v>0</v>
      </c>
      <c r="O67" s="59">
        <f t="shared" si="16"/>
        <v>0</v>
      </c>
      <c r="P67" s="59">
        <f t="shared" si="16"/>
        <v>6388278</v>
      </c>
    </row>
    <row r="68" spans="1:16" ht="159" customHeight="1">
      <c r="A68" s="61" t="s">
        <v>0</v>
      </c>
      <c r="B68" s="61" t="s">
        <v>486</v>
      </c>
      <c r="C68" s="61"/>
      <c r="D68" s="58" t="s">
        <v>1</v>
      </c>
      <c r="E68" s="59">
        <f>SUM(E70+E69+E71)</f>
        <v>804660</v>
      </c>
      <c r="F68" s="59">
        <f aca="true" t="shared" si="17" ref="F68:N68">SUM(F70+F69+F71)</f>
        <v>804660</v>
      </c>
      <c r="G68" s="59">
        <f t="shared" si="17"/>
        <v>0</v>
      </c>
      <c r="H68" s="59">
        <f t="shared" si="17"/>
        <v>0</v>
      </c>
      <c r="I68" s="59">
        <f t="shared" si="17"/>
        <v>0</v>
      </c>
      <c r="J68" s="59">
        <f t="shared" si="17"/>
        <v>0</v>
      </c>
      <c r="K68" s="59">
        <f>SUM(K69:K71)</f>
        <v>0</v>
      </c>
      <c r="L68" s="59">
        <f t="shared" si="17"/>
        <v>0</v>
      </c>
      <c r="M68" s="59">
        <f t="shared" si="17"/>
        <v>0</v>
      </c>
      <c r="N68" s="59">
        <f t="shared" si="17"/>
        <v>0</v>
      </c>
      <c r="O68" s="59">
        <f>SUM(O69:O71)</f>
        <v>0</v>
      </c>
      <c r="P68" s="59">
        <f aca="true" t="shared" si="18" ref="P68:P123">SUM(E68+J68)</f>
        <v>804660</v>
      </c>
    </row>
    <row r="69" spans="1:16" ht="71.25" customHeight="1">
      <c r="A69" s="51" t="s">
        <v>2</v>
      </c>
      <c r="B69" s="51" t="s">
        <v>3</v>
      </c>
      <c r="C69" s="51" t="s">
        <v>566</v>
      </c>
      <c r="D69" s="55" t="s">
        <v>4</v>
      </c>
      <c r="E69" s="53">
        <f>SUM(F69)</f>
        <v>4300</v>
      </c>
      <c r="F69" s="54">
        <v>4300</v>
      </c>
      <c r="G69" s="54">
        <v>0</v>
      </c>
      <c r="H69" s="54">
        <v>0</v>
      </c>
      <c r="I69" s="54">
        <v>0</v>
      </c>
      <c r="J69" s="53">
        <f>SUM(L69+O69)</f>
        <v>0</v>
      </c>
      <c r="K69" s="54">
        <v>0</v>
      </c>
      <c r="L69" s="54">
        <v>0</v>
      </c>
      <c r="M69" s="54">
        <v>0</v>
      </c>
      <c r="N69" s="54">
        <v>0</v>
      </c>
      <c r="O69" s="54">
        <v>0</v>
      </c>
      <c r="P69" s="53">
        <f t="shared" si="18"/>
        <v>4300</v>
      </c>
    </row>
    <row r="70" spans="1:16" ht="73.5" customHeight="1">
      <c r="A70" s="51" t="s">
        <v>5</v>
      </c>
      <c r="B70" s="51" t="s">
        <v>6</v>
      </c>
      <c r="C70" s="51" t="s">
        <v>567</v>
      </c>
      <c r="D70" s="55" t="s">
        <v>488</v>
      </c>
      <c r="E70" s="53">
        <f>SUM(F70)</f>
        <v>80360</v>
      </c>
      <c r="F70" s="54">
        <v>80360</v>
      </c>
      <c r="G70" s="54">
        <v>0</v>
      </c>
      <c r="H70" s="54">
        <v>0</v>
      </c>
      <c r="I70" s="54">
        <v>0</v>
      </c>
      <c r="J70" s="53">
        <f>SUM(L70+O70)</f>
        <v>0</v>
      </c>
      <c r="K70" s="54">
        <v>0</v>
      </c>
      <c r="L70" s="54">
        <v>0</v>
      </c>
      <c r="M70" s="54">
        <v>0</v>
      </c>
      <c r="N70" s="54">
        <v>0</v>
      </c>
      <c r="O70" s="54">
        <v>0</v>
      </c>
      <c r="P70" s="53">
        <f t="shared" si="18"/>
        <v>80360</v>
      </c>
    </row>
    <row r="71" spans="1:16" ht="93.75" customHeight="1">
      <c r="A71" s="51" t="s">
        <v>7</v>
      </c>
      <c r="B71" s="51" t="s">
        <v>487</v>
      </c>
      <c r="C71" s="51" t="s">
        <v>567</v>
      </c>
      <c r="D71" s="55" t="s">
        <v>8</v>
      </c>
      <c r="E71" s="53">
        <f>SUM(F71)</f>
        <v>720000</v>
      </c>
      <c r="F71" s="54">
        <v>720000</v>
      </c>
      <c r="G71" s="54">
        <v>0</v>
      </c>
      <c r="H71" s="54">
        <v>0</v>
      </c>
      <c r="I71" s="54">
        <v>0</v>
      </c>
      <c r="J71" s="53">
        <f>SUM(L71+O71)</f>
        <v>0</v>
      </c>
      <c r="K71" s="54">
        <v>0</v>
      </c>
      <c r="L71" s="54">
        <v>0</v>
      </c>
      <c r="M71" s="54">
        <v>0</v>
      </c>
      <c r="N71" s="54">
        <v>0</v>
      </c>
      <c r="O71" s="54">
        <v>0</v>
      </c>
      <c r="P71" s="53">
        <f t="shared" si="18"/>
        <v>720000</v>
      </c>
    </row>
    <row r="72" spans="1:16" ht="120" customHeight="1">
      <c r="A72" s="61" t="s">
        <v>9</v>
      </c>
      <c r="B72" s="61" t="s">
        <v>219</v>
      </c>
      <c r="C72" s="61"/>
      <c r="D72" s="58" t="s">
        <v>91</v>
      </c>
      <c r="E72" s="59">
        <f aca="true" t="shared" si="19" ref="E72:J72">SUM(E73)</f>
        <v>2656561</v>
      </c>
      <c r="F72" s="59">
        <f t="shared" si="19"/>
        <v>2656561</v>
      </c>
      <c r="G72" s="59">
        <f t="shared" si="19"/>
        <v>2084360</v>
      </c>
      <c r="H72" s="59">
        <f t="shared" si="19"/>
        <v>85945</v>
      </c>
      <c r="I72" s="59">
        <f t="shared" si="19"/>
        <v>0</v>
      </c>
      <c r="J72" s="59">
        <f t="shared" si="19"/>
        <v>0</v>
      </c>
      <c r="K72" s="60">
        <v>0</v>
      </c>
      <c r="L72" s="60">
        <v>0</v>
      </c>
      <c r="M72" s="60">
        <v>0</v>
      </c>
      <c r="N72" s="60">
        <v>0</v>
      </c>
      <c r="O72" s="60">
        <v>0</v>
      </c>
      <c r="P72" s="59">
        <f t="shared" si="18"/>
        <v>2656561</v>
      </c>
    </row>
    <row r="73" spans="1:16" ht="129.75" customHeight="1">
      <c r="A73" s="51" t="s">
        <v>10</v>
      </c>
      <c r="B73" s="51" t="s">
        <v>179</v>
      </c>
      <c r="C73" s="51" t="s">
        <v>569</v>
      </c>
      <c r="D73" s="55" t="s">
        <v>180</v>
      </c>
      <c r="E73" s="53">
        <f t="shared" si="2"/>
        <v>2656561</v>
      </c>
      <c r="F73" s="54">
        <v>2656561</v>
      </c>
      <c r="G73" s="54">
        <v>2084360</v>
      </c>
      <c r="H73" s="54">
        <v>85945</v>
      </c>
      <c r="I73" s="54">
        <v>0</v>
      </c>
      <c r="J73" s="53">
        <f>SUM(L73+O73)</f>
        <v>0</v>
      </c>
      <c r="K73" s="54">
        <v>0</v>
      </c>
      <c r="L73" s="54">
        <v>0</v>
      </c>
      <c r="M73" s="54">
        <v>0</v>
      </c>
      <c r="N73" s="54">
        <v>0</v>
      </c>
      <c r="O73" s="54">
        <v>0</v>
      </c>
      <c r="P73" s="53">
        <f t="shared" si="18"/>
        <v>2656561</v>
      </c>
    </row>
    <row r="74" spans="1:16" ht="78" customHeight="1">
      <c r="A74" s="61" t="s">
        <v>11</v>
      </c>
      <c r="B74" s="61" t="s">
        <v>587</v>
      </c>
      <c r="C74" s="61"/>
      <c r="D74" s="66" t="s">
        <v>203</v>
      </c>
      <c r="E74" s="59">
        <f t="shared" si="2"/>
        <v>2126951</v>
      </c>
      <c r="F74" s="60">
        <f>F75+F76+F78+0</f>
        <v>2126951</v>
      </c>
      <c r="G74" s="60">
        <f>G75+G76+G78+0</f>
        <v>489460</v>
      </c>
      <c r="H74" s="60">
        <f>H75+H76+H78+0</f>
        <v>42056</v>
      </c>
      <c r="I74" s="60">
        <f>I75+I76+I78+0</f>
        <v>0</v>
      </c>
      <c r="J74" s="60">
        <f aca="true" t="shared" si="20" ref="J74:O75">SUM(J75)</f>
        <v>0</v>
      </c>
      <c r="K74" s="60">
        <f t="shared" si="20"/>
        <v>0</v>
      </c>
      <c r="L74" s="60">
        <f t="shared" si="20"/>
        <v>0</v>
      </c>
      <c r="M74" s="60">
        <f t="shared" si="20"/>
        <v>0</v>
      </c>
      <c r="N74" s="60">
        <f t="shared" si="20"/>
        <v>0</v>
      </c>
      <c r="O74" s="60">
        <f t="shared" si="20"/>
        <v>0</v>
      </c>
      <c r="P74" s="59">
        <f t="shared" si="18"/>
        <v>2126951</v>
      </c>
    </row>
    <row r="75" spans="1:16" ht="70.5" customHeight="1">
      <c r="A75" s="51" t="s">
        <v>12</v>
      </c>
      <c r="B75" s="51" t="s">
        <v>590</v>
      </c>
      <c r="C75" s="51" t="s">
        <v>557</v>
      </c>
      <c r="D75" s="52" t="s">
        <v>591</v>
      </c>
      <c r="E75" s="53">
        <f t="shared" si="2"/>
        <v>676851</v>
      </c>
      <c r="F75" s="54">
        <v>676851</v>
      </c>
      <c r="G75" s="54">
        <v>489460</v>
      </c>
      <c r="H75" s="54">
        <v>42056</v>
      </c>
      <c r="I75" s="54">
        <v>0</v>
      </c>
      <c r="J75" s="54">
        <f t="shared" si="20"/>
        <v>0</v>
      </c>
      <c r="K75" s="54">
        <v>0</v>
      </c>
      <c r="L75" s="54">
        <v>0</v>
      </c>
      <c r="M75" s="54">
        <v>0</v>
      </c>
      <c r="N75" s="54">
        <v>0</v>
      </c>
      <c r="O75" s="54">
        <v>0</v>
      </c>
      <c r="P75" s="53">
        <f t="shared" si="18"/>
        <v>676851</v>
      </c>
    </row>
    <row r="76" spans="1:16" ht="190.5" customHeight="1">
      <c r="A76" s="51" t="s">
        <v>13</v>
      </c>
      <c r="B76" s="51" t="s">
        <v>14</v>
      </c>
      <c r="C76" s="51" t="s">
        <v>570</v>
      </c>
      <c r="D76" s="69" t="s">
        <v>155</v>
      </c>
      <c r="E76" s="53">
        <f t="shared" si="2"/>
        <v>600000</v>
      </c>
      <c r="F76" s="54">
        <v>600000</v>
      </c>
      <c r="G76" s="54">
        <f>SUM(G77)</f>
        <v>0</v>
      </c>
      <c r="H76" s="54">
        <f>SUM(H77)</f>
        <v>0</v>
      </c>
      <c r="I76" s="54">
        <f>SUM(I77)</f>
        <v>0</v>
      </c>
      <c r="J76" s="53">
        <f>SUM(L76+O76)</f>
        <v>0</v>
      </c>
      <c r="K76" s="54">
        <f>SUM(K77)</f>
        <v>0</v>
      </c>
      <c r="L76" s="54">
        <f>SUM(L77)</f>
        <v>0</v>
      </c>
      <c r="M76" s="54">
        <f>SUM(M77)</f>
        <v>0</v>
      </c>
      <c r="N76" s="54">
        <f>SUM(N77)</f>
        <v>0</v>
      </c>
      <c r="O76" s="54">
        <f>SUM(O77)</f>
        <v>0</v>
      </c>
      <c r="P76" s="53">
        <f t="shared" si="18"/>
        <v>600000</v>
      </c>
    </row>
    <row r="77" spans="1:16" ht="111" hidden="1">
      <c r="A77" s="51" t="s">
        <v>15</v>
      </c>
      <c r="B77" s="51" t="s">
        <v>16</v>
      </c>
      <c r="C77" s="51" t="s">
        <v>570</v>
      </c>
      <c r="D77" s="55" t="s">
        <v>180</v>
      </c>
      <c r="E77" s="53">
        <f t="shared" si="2"/>
        <v>0</v>
      </c>
      <c r="F77" s="54"/>
      <c r="G77" s="54">
        <v>0</v>
      </c>
      <c r="H77" s="54">
        <v>0</v>
      </c>
      <c r="I77" s="54">
        <v>0</v>
      </c>
      <c r="J77" s="53">
        <f>SUM(L77+O77)</f>
        <v>0</v>
      </c>
      <c r="K77" s="54">
        <v>0</v>
      </c>
      <c r="L77" s="54">
        <v>0</v>
      </c>
      <c r="M77" s="54">
        <v>0</v>
      </c>
      <c r="N77" s="54">
        <v>0</v>
      </c>
      <c r="O77" s="54">
        <v>0</v>
      </c>
      <c r="P77" s="53">
        <f t="shared" si="18"/>
        <v>0</v>
      </c>
    </row>
    <row r="78" spans="1:16" ht="188.25" customHeight="1">
      <c r="A78" s="51" t="s">
        <v>17</v>
      </c>
      <c r="B78" s="51" t="s">
        <v>156</v>
      </c>
      <c r="C78" s="51" t="s">
        <v>568</v>
      </c>
      <c r="D78" s="55" t="s">
        <v>92</v>
      </c>
      <c r="E78" s="53">
        <f t="shared" si="2"/>
        <v>850100</v>
      </c>
      <c r="F78" s="54">
        <v>850100</v>
      </c>
      <c r="G78" s="54">
        <v>0</v>
      </c>
      <c r="H78" s="54">
        <v>0</v>
      </c>
      <c r="I78" s="54">
        <v>0</v>
      </c>
      <c r="J78" s="53">
        <f>SUM(L78+O78)</f>
        <v>0</v>
      </c>
      <c r="K78" s="54">
        <v>0</v>
      </c>
      <c r="L78" s="54">
        <v>0</v>
      </c>
      <c r="M78" s="54">
        <v>0</v>
      </c>
      <c r="N78" s="54">
        <v>0</v>
      </c>
      <c r="O78" s="54">
        <v>0</v>
      </c>
      <c r="P78" s="53">
        <f t="shared" si="18"/>
        <v>850100</v>
      </c>
    </row>
    <row r="79" spans="1:16" ht="27.75" hidden="1">
      <c r="A79" s="51" t="s">
        <v>17</v>
      </c>
      <c r="B79" s="51"/>
      <c r="C79" s="51"/>
      <c r="D79" s="55" t="s">
        <v>232</v>
      </c>
      <c r="E79" s="53">
        <f t="shared" si="2"/>
        <v>0</v>
      </c>
      <c r="F79" s="54">
        <f>SUM(F80+F82)</f>
        <v>0</v>
      </c>
      <c r="G79" s="54">
        <f>SUM(G80+G82)</f>
        <v>0</v>
      </c>
      <c r="H79" s="54">
        <f>SUM(H80+H82)</f>
        <v>0</v>
      </c>
      <c r="I79" s="54">
        <f>SUM(I80+I82)</f>
        <v>0</v>
      </c>
      <c r="J79" s="53">
        <v>0</v>
      </c>
      <c r="K79" s="54">
        <v>0</v>
      </c>
      <c r="L79" s="54">
        <v>0</v>
      </c>
      <c r="M79" s="54">
        <v>0</v>
      </c>
      <c r="N79" s="54">
        <v>0</v>
      </c>
      <c r="O79" s="54">
        <v>0</v>
      </c>
      <c r="P79" s="53">
        <f t="shared" si="18"/>
        <v>0</v>
      </c>
    </row>
    <row r="80" spans="1:16" ht="55.5" hidden="1">
      <c r="A80" s="51" t="s">
        <v>220</v>
      </c>
      <c r="B80" s="51" t="s">
        <v>181</v>
      </c>
      <c r="C80" s="51"/>
      <c r="D80" s="55" t="s">
        <v>230</v>
      </c>
      <c r="E80" s="53">
        <f t="shared" si="2"/>
        <v>0</v>
      </c>
      <c r="F80" s="54">
        <f>SUM(F81)</f>
        <v>0</v>
      </c>
      <c r="G80" s="54">
        <f>SUM(G81)</f>
        <v>0</v>
      </c>
      <c r="H80" s="54">
        <f>SUM(H81)</f>
        <v>0</v>
      </c>
      <c r="I80" s="54">
        <f>SUM(I81)</f>
        <v>0</v>
      </c>
      <c r="J80" s="53">
        <f>SUM(L80+O80)</f>
        <v>0</v>
      </c>
      <c r="K80" s="54">
        <f>SUM(K81)</f>
        <v>0</v>
      </c>
      <c r="L80" s="54">
        <f>SUM(L81)</f>
        <v>0</v>
      </c>
      <c r="M80" s="54">
        <f>SUM(M81)</f>
        <v>0</v>
      </c>
      <c r="N80" s="54">
        <f>SUM(N81)</f>
        <v>0</v>
      </c>
      <c r="O80" s="54">
        <f>SUM(O81)</f>
        <v>0</v>
      </c>
      <c r="P80" s="53">
        <f t="shared" si="18"/>
        <v>0</v>
      </c>
    </row>
    <row r="81" spans="1:16" ht="55.5" hidden="1">
      <c r="A81" s="51" t="s">
        <v>548</v>
      </c>
      <c r="B81" s="51" t="s">
        <v>182</v>
      </c>
      <c r="C81" s="51" t="s">
        <v>556</v>
      </c>
      <c r="D81" s="55" t="s">
        <v>184</v>
      </c>
      <c r="E81" s="53">
        <f t="shared" si="2"/>
        <v>0</v>
      </c>
      <c r="F81" s="54"/>
      <c r="G81" s="54"/>
      <c r="H81" s="54">
        <v>0</v>
      </c>
      <c r="I81" s="54">
        <v>0</v>
      </c>
      <c r="J81" s="53">
        <f>SUM(L81+O81)</f>
        <v>0</v>
      </c>
      <c r="K81" s="54">
        <v>0</v>
      </c>
      <c r="L81" s="54">
        <v>0</v>
      </c>
      <c r="M81" s="54">
        <v>0</v>
      </c>
      <c r="N81" s="54">
        <v>0</v>
      </c>
      <c r="O81" s="54">
        <v>0</v>
      </c>
      <c r="P81" s="53">
        <f t="shared" si="18"/>
        <v>0</v>
      </c>
    </row>
    <row r="82" spans="1:16" ht="27.75" hidden="1">
      <c r="A82" s="51" t="s">
        <v>157</v>
      </c>
      <c r="B82" s="51" t="s">
        <v>181</v>
      </c>
      <c r="C82" s="51" t="s">
        <v>237</v>
      </c>
      <c r="D82" s="55" t="s">
        <v>236</v>
      </c>
      <c r="E82" s="53">
        <f t="shared" si="2"/>
        <v>0</v>
      </c>
      <c r="F82" s="54">
        <v>0</v>
      </c>
      <c r="G82" s="54">
        <v>0</v>
      </c>
      <c r="H82" s="54">
        <v>0</v>
      </c>
      <c r="I82" s="54">
        <v>0</v>
      </c>
      <c r="J82" s="53">
        <v>0</v>
      </c>
      <c r="K82" s="54">
        <v>0</v>
      </c>
      <c r="L82" s="54">
        <v>0</v>
      </c>
      <c r="M82" s="54">
        <v>0</v>
      </c>
      <c r="N82" s="54">
        <v>0</v>
      </c>
      <c r="O82" s="54">
        <v>0</v>
      </c>
      <c r="P82" s="53">
        <f t="shared" si="18"/>
        <v>0</v>
      </c>
    </row>
    <row r="83" spans="1:16" ht="50.25" customHeight="1">
      <c r="A83" s="61" t="s">
        <v>158</v>
      </c>
      <c r="B83" s="61" t="s">
        <v>159</v>
      </c>
      <c r="C83" s="61"/>
      <c r="D83" s="66" t="s">
        <v>18</v>
      </c>
      <c r="E83" s="59">
        <f t="shared" si="2"/>
        <v>800106</v>
      </c>
      <c r="F83" s="60">
        <f>F84</f>
        <v>800106</v>
      </c>
      <c r="G83" s="60">
        <f aca="true" t="shared" si="21" ref="G83:P83">G84</f>
        <v>0</v>
      </c>
      <c r="H83" s="60">
        <f t="shared" si="21"/>
        <v>0</v>
      </c>
      <c r="I83" s="60">
        <f t="shared" si="21"/>
        <v>0</v>
      </c>
      <c r="J83" s="60">
        <f t="shared" si="21"/>
        <v>0</v>
      </c>
      <c r="K83" s="60">
        <f>K84</f>
        <v>0</v>
      </c>
      <c r="L83" s="60">
        <f t="shared" si="21"/>
        <v>0</v>
      </c>
      <c r="M83" s="60">
        <f t="shared" si="21"/>
        <v>0</v>
      </c>
      <c r="N83" s="60">
        <f t="shared" si="21"/>
        <v>0</v>
      </c>
      <c r="O83" s="60">
        <f t="shared" si="21"/>
        <v>0</v>
      </c>
      <c r="P83" s="60">
        <f t="shared" si="21"/>
        <v>800106</v>
      </c>
    </row>
    <row r="84" spans="1:16" ht="66.75" customHeight="1">
      <c r="A84" s="51" t="s">
        <v>160</v>
      </c>
      <c r="B84" s="51" t="s">
        <v>161</v>
      </c>
      <c r="C84" s="51" t="s">
        <v>556</v>
      </c>
      <c r="D84" s="55" t="s">
        <v>162</v>
      </c>
      <c r="E84" s="53">
        <f t="shared" si="2"/>
        <v>800106</v>
      </c>
      <c r="F84" s="54">
        <v>800106</v>
      </c>
      <c r="G84" s="54">
        <v>0</v>
      </c>
      <c r="H84" s="54">
        <v>0</v>
      </c>
      <c r="I84" s="54">
        <v>0</v>
      </c>
      <c r="J84" s="53">
        <f>L84+O84</f>
        <v>0</v>
      </c>
      <c r="K84" s="54">
        <v>0</v>
      </c>
      <c r="L84" s="54">
        <v>0</v>
      </c>
      <c r="M84" s="54">
        <v>0</v>
      </c>
      <c r="N84" s="54">
        <v>0</v>
      </c>
      <c r="O84" s="54">
        <v>0</v>
      </c>
      <c r="P84" s="53">
        <f t="shared" si="18"/>
        <v>800106</v>
      </c>
    </row>
    <row r="85" spans="1:16" ht="63" customHeight="1" hidden="1">
      <c r="A85" s="51"/>
      <c r="B85" s="51"/>
      <c r="C85" s="51"/>
      <c r="D85" s="52"/>
      <c r="E85" s="53">
        <f t="shared" si="2"/>
        <v>0</v>
      </c>
      <c r="F85" s="54">
        <f>SUM(F87)</f>
        <v>0</v>
      </c>
      <c r="G85" s="54">
        <f>SUM(G87)</f>
        <v>0</v>
      </c>
      <c r="H85" s="54">
        <f>SUM(H87)</f>
        <v>0</v>
      </c>
      <c r="I85" s="54">
        <f>SUM(I87)</f>
        <v>0</v>
      </c>
      <c r="J85" s="53">
        <f>SUM(L85+O85)</f>
        <v>0</v>
      </c>
      <c r="K85" s="54">
        <f>K87+K89</f>
        <v>0</v>
      </c>
      <c r="L85" s="54">
        <f>L87+L89</f>
        <v>0</v>
      </c>
      <c r="M85" s="54">
        <f>M87+M89</f>
        <v>0</v>
      </c>
      <c r="N85" s="54">
        <f>N87+N89</f>
        <v>0</v>
      </c>
      <c r="O85" s="54">
        <f>O87+O89</f>
        <v>0</v>
      </c>
      <c r="P85" s="53">
        <f t="shared" si="18"/>
        <v>0</v>
      </c>
    </row>
    <row r="86" spans="1:16" ht="55.5" hidden="1">
      <c r="A86" s="51" t="s">
        <v>225</v>
      </c>
      <c r="B86" s="70"/>
      <c r="C86" s="70"/>
      <c r="D86" s="71" t="s">
        <v>542</v>
      </c>
      <c r="E86" s="53">
        <f aca="true" t="shared" si="22" ref="E86:E174">SUM(F86)</f>
        <v>0</v>
      </c>
      <c r="F86" s="54"/>
      <c r="G86" s="54"/>
      <c r="H86" s="54"/>
      <c r="I86" s="54"/>
      <c r="J86" s="53">
        <f aca="true" t="shared" si="23" ref="J86:J180">SUM(L86+O86)</f>
        <v>0</v>
      </c>
      <c r="K86" s="54"/>
      <c r="L86" s="54"/>
      <c r="M86" s="54"/>
      <c r="N86" s="54"/>
      <c r="O86" s="54"/>
      <c r="P86" s="53">
        <f t="shared" si="18"/>
        <v>0</v>
      </c>
    </row>
    <row r="87" spans="1:16" ht="27.75" hidden="1">
      <c r="A87" s="51" t="s">
        <v>226</v>
      </c>
      <c r="B87" s="51" t="s">
        <v>82</v>
      </c>
      <c r="C87" s="51"/>
      <c r="D87" s="55" t="s">
        <v>529</v>
      </c>
      <c r="E87" s="53">
        <f t="shared" si="22"/>
        <v>0</v>
      </c>
      <c r="F87" s="54">
        <f>SUM(F88)</f>
        <v>0</v>
      </c>
      <c r="G87" s="54">
        <f>SUM(G88)</f>
        <v>0</v>
      </c>
      <c r="H87" s="54">
        <f>SUM(H88)</f>
        <v>0</v>
      </c>
      <c r="I87" s="54">
        <f>SUM(I88)</f>
        <v>0</v>
      </c>
      <c r="J87" s="53">
        <f t="shared" si="23"/>
        <v>0</v>
      </c>
      <c r="K87" s="54">
        <f>SUM(K88)</f>
        <v>0</v>
      </c>
      <c r="L87" s="54">
        <f>SUM(L88)</f>
        <v>0</v>
      </c>
      <c r="M87" s="54">
        <f>SUM(M88)</f>
        <v>0</v>
      </c>
      <c r="N87" s="54">
        <f>SUM(N88)</f>
        <v>0</v>
      </c>
      <c r="O87" s="54">
        <f>SUM(O88)</f>
        <v>0</v>
      </c>
      <c r="P87" s="53">
        <f t="shared" si="18"/>
        <v>0</v>
      </c>
    </row>
    <row r="88" spans="1:16" ht="55.5" hidden="1">
      <c r="A88" s="51" t="s">
        <v>554</v>
      </c>
      <c r="B88" s="51" t="s">
        <v>577</v>
      </c>
      <c r="C88" s="51" t="s">
        <v>555</v>
      </c>
      <c r="D88" s="56" t="s">
        <v>227</v>
      </c>
      <c r="E88" s="53">
        <f t="shared" si="22"/>
        <v>0</v>
      </c>
      <c r="F88" s="54"/>
      <c r="G88" s="54"/>
      <c r="H88" s="54"/>
      <c r="I88" s="54">
        <v>0</v>
      </c>
      <c r="J88" s="53">
        <f t="shared" si="23"/>
        <v>0</v>
      </c>
      <c r="K88" s="54">
        <v>0</v>
      </c>
      <c r="L88" s="54">
        <v>0</v>
      </c>
      <c r="M88" s="54">
        <v>0</v>
      </c>
      <c r="N88" s="54">
        <v>0</v>
      </c>
      <c r="O88" s="54">
        <v>0</v>
      </c>
      <c r="P88" s="53">
        <f t="shared" si="18"/>
        <v>0</v>
      </c>
    </row>
    <row r="89" spans="1:16" ht="27.75" hidden="1">
      <c r="A89" s="51" t="s">
        <v>234</v>
      </c>
      <c r="B89" s="51" t="s">
        <v>204</v>
      </c>
      <c r="C89" s="51"/>
      <c r="D89" s="56" t="s">
        <v>537</v>
      </c>
      <c r="E89" s="53">
        <f t="shared" si="22"/>
        <v>0</v>
      </c>
      <c r="F89" s="54">
        <f>SUM(F90)</f>
        <v>0</v>
      </c>
      <c r="G89" s="54">
        <f aca="true" t="shared" si="24" ref="G89:I90">SUM(G90)</f>
        <v>0</v>
      </c>
      <c r="H89" s="54">
        <f t="shared" si="24"/>
        <v>0</v>
      </c>
      <c r="I89" s="54">
        <f t="shared" si="24"/>
        <v>0</v>
      </c>
      <c r="J89" s="53">
        <f t="shared" si="23"/>
        <v>0</v>
      </c>
      <c r="K89" s="54">
        <f aca="true" t="shared" si="25" ref="K89:O90">SUM(K90)</f>
        <v>0</v>
      </c>
      <c r="L89" s="54">
        <f t="shared" si="25"/>
        <v>0</v>
      </c>
      <c r="M89" s="54">
        <f t="shared" si="25"/>
        <v>0</v>
      </c>
      <c r="N89" s="54">
        <f t="shared" si="25"/>
        <v>0</v>
      </c>
      <c r="O89" s="54">
        <f t="shared" si="25"/>
        <v>0</v>
      </c>
      <c r="P89" s="53">
        <f t="shared" si="18"/>
        <v>0</v>
      </c>
    </row>
    <row r="90" spans="1:16" ht="27.75" hidden="1">
      <c r="A90" s="51" t="s">
        <v>221</v>
      </c>
      <c r="B90" s="51" t="s">
        <v>205</v>
      </c>
      <c r="C90" s="51"/>
      <c r="D90" s="56" t="s">
        <v>206</v>
      </c>
      <c r="E90" s="53">
        <f t="shared" si="22"/>
        <v>0</v>
      </c>
      <c r="F90" s="54">
        <f>SUM(F91)</f>
        <v>0</v>
      </c>
      <c r="G90" s="54">
        <f t="shared" si="24"/>
        <v>0</v>
      </c>
      <c r="H90" s="54">
        <f t="shared" si="24"/>
        <v>0</v>
      </c>
      <c r="I90" s="54">
        <f t="shared" si="24"/>
        <v>0</v>
      </c>
      <c r="J90" s="53">
        <f t="shared" si="23"/>
        <v>0</v>
      </c>
      <c r="K90" s="54">
        <f t="shared" si="25"/>
        <v>0</v>
      </c>
      <c r="L90" s="54">
        <f t="shared" si="25"/>
        <v>0</v>
      </c>
      <c r="M90" s="54">
        <f t="shared" si="25"/>
        <v>0</v>
      </c>
      <c r="N90" s="54">
        <f t="shared" si="25"/>
        <v>0</v>
      </c>
      <c r="O90" s="54">
        <f t="shared" si="25"/>
        <v>0</v>
      </c>
      <c r="P90" s="53">
        <f t="shared" si="18"/>
        <v>0</v>
      </c>
    </row>
    <row r="91" spans="1:16" ht="55.5" hidden="1">
      <c r="A91" s="51" t="s">
        <v>210</v>
      </c>
      <c r="B91" s="51" t="s">
        <v>207</v>
      </c>
      <c r="C91" s="51" t="s">
        <v>568</v>
      </c>
      <c r="D91" s="56" t="s">
        <v>209</v>
      </c>
      <c r="E91" s="53">
        <f t="shared" si="22"/>
        <v>0</v>
      </c>
      <c r="F91" s="54">
        <v>0</v>
      </c>
      <c r="G91" s="54">
        <v>0</v>
      </c>
      <c r="H91" s="54">
        <v>0</v>
      </c>
      <c r="I91" s="54">
        <v>0</v>
      </c>
      <c r="J91" s="53">
        <f t="shared" si="23"/>
        <v>0</v>
      </c>
      <c r="K91" s="54"/>
      <c r="L91" s="54">
        <v>0</v>
      </c>
      <c r="M91" s="54">
        <v>0</v>
      </c>
      <c r="N91" s="54">
        <v>0</v>
      </c>
      <c r="O91" s="54"/>
      <c r="P91" s="53">
        <f t="shared" si="18"/>
        <v>0</v>
      </c>
    </row>
    <row r="92" spans="1:16" ht="121.5" customHeight="1">
      <c r="A92" s="61" t="s">
        <v>216</v>
      </c>
      <c r="B92" s="61"/>
      <c r="C92" s="61"/>
      <c r="D92" s="62" t="s">
        <v>358</v>
      </c>
      <c r="E92" s="60">
        <f>F92</f>
        <v>21389459</v>
      </c>
      <c r="F92" s="60">
        <f>SUM(F94+F98+F102+F110+F96)</f>
        <v>21389459</v>
      </c>
      <c r="G92" s="60">
        <f>SUM(G94+G98+G102+G110+G96)</f>
        <v>11190622</v>
      </c>
      <c r="H92" s="60">
        <f>SUM(H94+H98+H102+H110+H96)</f>
        <v>2136892</v>
      </c>
      <c r="I92" s="60">
        <f>SUM(I94+I98+I102+I110+I96)</f>
        <v>0</v>
      </c>
      <c r="J92" s="60">
        <f>SUM(J94+J98+J102+J110+J96+J120+J123)</f>
        <v>706000</v>
      </c>
      <c r="K92" s="60">
        <f>SUM(K94+K96+K98+K102+K110+K120+K123)</f>
        <v>0</v>
      </c>
      <c r="L92" s="60">
        <f>SUM(L94+L98+L102+L110+L96+L120+L123)</f>
        <v>492500</v>
      </c>
      <c r="M92" s="60">
        <f>SUM(M94+M98+M102+M110+M96+M120+M123)</f>
        <v>328519</v>
      </c>
      <c r="N92" s="60">
        <f>SUM(N94+N98+N102+N110+N96+N120+N123)</f>
        <v>3419</v>
      </c>
      <c r="O92" s="60">
        <f>SUM(O94+O96+O98+O102+O110+O120+O123)</f>
        <v>213500</v>
      </c>
      <c r="P92" s="59">
        <f>SUM(E92+J92)</f>
        <v>22095459</v>
      </c>
    </row>
    <row r="93" spans="1:16" ht="87" customHeight="1">
      <c r="A93" s="61" t="s">
        <v>222</v>
      </c>
      <c r="B93" s="51"/>
      <c r="C93" s="51"/>
      <c r="D93" s="62" t="s">
        <v>274</v>
      </c>
      <c r="E93" s="53"/>
      <c r="F93" s="54"/>
      <c r="G93" s="54"/>
      <c r="H93" s="54"/>
      <c r="I93" s="54"/>
      <c r="J93" s="53"/>
      <c r="K93" s="54"/>
      <c r="L93" s="54"/>
      <c r="M93" s="54"/>
      <c r="N93" s="54"/>
      <c r="O93" s="54"/>
      <c r="P93" s="53"/>
    </row>
    <row r="94" spans="1:16" ht="39" customHeight="1">
      <c r="A94" s="61" t="s">
        <v>223</v>
      </c>
      <c r="B94" s="61" t="s">
        <v>82</v>
      </c>
      <c r="C94" s="61"/>
      <c r="D94" s="58" t="s">
        <v>529</v>
      </c>
      <c r="E94" s="59">
        <f t="shared" si="22"/>
        <v>1297269</v>
      </c>
      <c r="F94" s="60">
        <f>SUM(F95)</f>
        <v>1297269</v>
      </c>
      <c r="G94" s="60">
        <f>SUM(G95)</f>
        <v>994927</v>
      </c>
      <c r="H94" s="60">
        <f>SUM(H95)</f>
        <v>47510</v>
      </c>
      <c r="I94" s="60">
        <f>SUM(I95)</f>
        <v>0</v>
      </c>
      <c r="J94" s="59">
        <f t="shared" si="23"/>
        <v>0</v>
      </c>
      <c r="K94" s="60">
        <f>SUM(K95)</f>
        <v>0</v>
      </c>
      <c r="L94" s="60">
        <f>SUM(L95)</f>
        <v>0</v>
      </c>
      <c r="M94" s="60">
        <f>SUM(M95)</f>
        <v>0</v>
      </c>
      <c r="N94" s="60">
        <f>SUM(N95)</f>
        <v>0</v>
      </c>
      <c r="O94" s="60">
        <f>SUM(O95)</f>
        <v>0</v>
      </c>
      <c r="P94" s="59">
        <f t="shared" si="18"/>
        <v>1297269</v>
      </c>
    </row>
    <row r="95" spans="1:16" ht="55.5">
      <c r="A95" s="51" t="s">
        <v>19</v>
      </c>
      <c r="B95" s="51" t="s">
        <v>585</v>
      </c>
      <c r="C95" s="51" t="s">
        <v>555</v>
      </c>
      <c r="D95" s="56" t="s">
        <v>20</v>
      </c>
      <c r="E95" s="53">
        <f t="shared" si="22"/>
        <v>1297269</v>
      </c>
      <c r="F95" s="54">
        <v>1297269</v>
      </c>
      <c r="G95" s="54">
        <v>994927</v>
      </c>
      <c r="H95" s="54">
        <v>47510</v>
      </c>
      <c r="I95" s="54">
        <v>0</v>
      </c>
      <c r="J95" s="53">
        <f t="shared" si="23"/>
        <v>0</v>
      </c>
      <c r="K95" s="54">
        <v>0</v>
      </c>
      <c r="L95" s="54">
        <v>0</v>
      </c>
      <c r="M95" s="54">
        <v>0</v>
      </c>
      <c r="N95" s="54">
        <v>0</v>
      </c>
      <c r="O95" s="54">
        <v>0</v>
      </c>
      <c r="P95" s="53">
        <f t="shared" si="18"/>
        <v>1297269</v>
      </c>
    </row>
    <row r="96" spans="1:16" ht="27">
      <c r="A96" s="61" t="s">
        <v>222</v>
      </c>
      <c r="B96" s="61" t="s">
        <v>83</v>
      </c>
      <c r="C96" s="61"/>
      <c r="D96" s="66" t="s">
        <v>530</v>
      </c>
      <c r="E96" s="59">
        <f t="shared" si="22"/>
        <v>6877763</v>
      </c>
      <c r="F96" s="60">
        <f>SUM(F97)</f>
        <v>6877763</v>
      </c>
      <c r="G96" s="60">
        <f aca="true" t="shared" si="26" ref="G96:N96">SUM(G97)</f>
        <v>5378004</v>
      </c>
      <c r="H96" s="60">
        <f t="shared" si="26"/>
        <v>316598</v>
      </c>
      <c r="I96" s="60">
        <f t="shared" si="26"/>
        <v>0</v>
      </c>
      <c r="J96" s="60">
        <f>SUM(J97)</f>
        <v>530000</v>
      </c>
      <c r="K96" s="60">
        <f>SUM(K97)</f>
        <v>0</v>
      </c>
      <c r="L96" s="60">
        <f t="shared" si="26"/>
        <v>366500</v>
      </c>
      <c r="M96" s="60">
        <f t="shared" si="26"/>
        <v>266473</v>
      </c>
      <c r="N96" s="60">
        <f t="shared" si="26"/>
        <v>0</v>
      </c>
      <c r="O96" s="60">
        <f>SUM(O97)</f>
        <v>163500</v>
      </c>
      <c r="P96" s="59">
        <f t="shared" si="18"/>
        <v>7407763</v>
      </c>
    </row>
    <row r="97" spans="1:16" ht="111">
      <c r="A97" s="51" t="s">
        <v>34</v>
      </c>
      <c r="B97" s="51" t="s">
        <v>35</v>
      </c>
      <c r="C97" s="51" t="s">
        <v>563</v>
      </c>
      <c r="D97" s="52" t="s">
        <v>163</v>
      </c>
      <c r="E97" s="53">
        <f t="shared" si="22"/>
        <v>6877763</v>
      </c>
      <c r="F97" s="54">
        <v>6877763</v>
      </c>
      <c r="G97" s="54">
        <v>5378004</v>
      </c>
      <c r="H97" s="54">
        <v>316598</v>
      </c>
      <c r="I97" s="54">
        <v>0</v>
      </c>
      <c r="J97" s="53">
        <f>SUM(L97+O97)</f>
        <v>530000</v>
      </c>
      <c r="K97" s="54">
        <v>0</v>
      </c>
      <c r="L97" s="54">
        <v>366500</v>
      </c>
      <c r="M97" s="54">
        <v>266473</v>
      </c>
      <c r="N97" s="54">
        <v>0</v>
      </c>
      <c r="O97" s="54">
        <f>73500+90000</f>
        <v>163500</v>
      </c>
      <c r="P97" s="53">
        <f t="shared" si="18"/>
        <v>7407763</v>
      </c>
    </row>
    <row r="98" spans="1:16" ht="27">
      <c r="A98" s="61" t="s">
        <v>21</v>
      </c>
      <c r="B98" s="61" t="s">
        <v>78</v>
      </c>
      <c r="C98" s="61"/>
      <c r="D98" s="58" t="s">
        <v>532</v>
      </c>
      <c r="E98" s="59">
        <f t="shared" si="22"/>
        <v>84800</v>
      </c>
      <c r="F98" s="60">
        <f>F100</f>
        <v>84800</v>
      </c>
      <c r="G98" s="60">
        <f>G100</f>
        <v>0</v>
      </c>
      <c r="H98" s="60">
        <f>H100</f>
        <v>0</v>
      </c>
      <c r="I98" s="60">
        <f>I100</f>
        <v>0</v>
      </c>
      <c r="J98" s="59">
        <f t="shared" si="23"/>
        <v>0</v>
      </c>
      <c r="K98" s="60">
        <f>SUM(K100:K101)</f>
        <v>0</v>
      </c>
      <c r="L98" s="60">
        <f>L100</f>
        <v>0</v>
      </c>
      <c r="M98" s="60">
        <f>M100</f>
        <v>0</v>
      </c>
      <c r="N98" s="60">
        <f>N100</f>
        <v>0</v>
      </c>
      <c r="O98" s="60">
        <f>SUM(O100:O101)</f>
        <v>0</v>
      </c>
      <c r="P98" s="59">
        <f t="shared" si="18"/>
        <v>84800</v>
      </c>
    </row>
    <row r="99" spans="1:16" ht="83.25" hidden="1">
      <c r="A99" s="51" t="s">
        <v>228</v>
      </c>
      <c r="B99" s="51" t="s">
        <v>219</v>
      </c>
      <c r="C99" s="51"/>
      <c r="D99" s="55" t="s">
        <v>233</v>
      </c>
      <c r="E99" s="53"/>
      <c r="F99" s="54"/>
      <c r="G99" s="54"/>
      <c r="H99" s="54"/>
      <c r="I99" s="54"/>
      <c r="J99" s="53"/>
      <c r="K99" s="54"/>
      <c r="L99" s="54"/>
      <c r="M99" s="54"/>
      <c r="N99" s="54"/>
      <c r="O99" s="54"/>
      <c r="P99" s="53">
        <f t="shared" si="18"/>
        <v>0</v>
      </c>
    </row>
    <row r="100" spans="1:16" ht="27.75">
      <c r="A100" s="51" t="s">
        <v>22</v>
      </c>
      <c r="B100" s="51" t="s">
        <v>202</v>
      </c>
      <c r="C100" s="51"/>
      <c r="D100" s="72" t="s">
        <v>478</v>
      </c>
      <c r="E100" s="53">
        <f t="shared" si="22"/>
        <v>84800</v>
      </c>
      <c r="F100" s="54">
        <f>F101</f>
        <v>84800</v>
      </c>
      <c r="G100" s="54">
        <v>0</v>
      </c>
      <c r="H100" s="54">
        <v>0</v>
      </c>
      <c r="I100" s="54">
        <v>0</v>
      </c>
      <c r="J100" s="53">
        <f t="shared" si="23"/>
        <v>0</v>
      </c>
      <c r="K100" s="54">
        <v>0</v>
      </c>
      <c r="L100" s="54">
        <v>0</v>
      </c>
      <c r="M100" s="54">
        <v>0</v>
      </c>
      <c r="N100" s="54">
        <v>0</v>
      </c>
      <c r="O100" s="54">
        <v>0</v>
      </c>
      <c r="P100" s="53">
        <f t="shared" si="18"/>
        <v>84800</v>
      </c>
    </row>
    <row r="101" spans="1:16" ht="31.5" customHeight="1">
      <c r="A101" s="51" t="s">
        <v>23</v>
      </c>
      <c r="B101" s="51" t="s">
        <v>24</v>
      </c>
      <c r="C101" s="73">
        <v>1040</v>
      </c>
      <c r="D101" s="74" t="s">
        <v>101</v>
      </c>
      <c r="E101" s="53">
        <f t="shared" si="22"/>
        <v>84800</v>
      </c>
      <c r="F101" s="54">
        <v>84800</v>
      </c>
      <c r="G101" s="54">
        <v>0</v>
      </c>
      <c r="H101" s="54">
        <v>0</v>
      </c>
      <c r="I101" s="54">
        <v>0</v>
      </c>
      <c r="J101" s="53">
        <v>0</v>
      </c>
      <c r="K101" s="54">
        <v>0</v>
      </c>
      <c r="L101" s="54">
        <v>0</v>
      </c>
      <c r="M101" s="54">
        <v>0</v>
      </c>
      <c r="N101" s="54">
        <v>0</v>
      </c>
      <c r="O101" s="54">
        <v>0</v>
      </c>
      <c r="P101" s="53">
        <f t="shared" si="18"/>
        <v>84800</v>
      </c>
    </row>
    <row r="102" spans="1:16" ht="27">
      <c r="A102" s="61" t="s">
        <v>25</v>
      </c>
      <c r="B102" s="61" t="s">
        <v>185</v>
      </c>
      <c r="C102" s="61"/>
      <c r="D102" s="58" t="s">
        <v>534</v>
      </c>
      <c r="E102" s="59">
        <f t="shared" si="22"/>
        <v>9746177</v>
      </c>
      <c r="F102" s="60">
        <f>SUM(F103+F104+F105+F106+F107)</f>
        <v>9746177</v>
      </c>
      <c r="G102" s="60">
        <f>SUM(G103+G104+G105+G106+G107)</f>
        <v>4817691</v>
      </c>
      <c r="H102" s="60">
        <f>SUM(H103+H104+H105+H106+H107)</f>
        <v>1772784</v>
      </c>
      <c r="I102" s="60">
        <f>SUM(I103+I104+I105+I106+I107)</f>
        <v>0</v>
      </c>
      <c r="J102" s="59">
        <f>SUM(L102+O102)</f>
        <v>176000</v>
      </c>
      <c r="K102" s="60">
        <f>SUM(K103:K109)</f>
        <v>0</v>
      </c>
      <c r="L102" s="60">
        <f>SUM(L103+L104+L105+L106+L107)</f>
        <v>126000</v>
      </c>
      <c r="M102" s="60">
        <f>SUM(M103+M104+M105+M106+M107)</f>
        <v>62046</v>
      </c>
      <c r="N102" s="60">
        <f>SUM(N103+N104+N105+N106+N107)</f>
        <v>3419</v>
      </c>
      <c r="O102" s="60">
        <f>SUM(O103:O109)</f>
        <v>50000</v>
      </c>
      <c r="P102" s="59">
        <f t="shared" si="18"/>
        <v>9922177</v>
      </c>
    </row>
    <row r="103" spans="1:16" ht="48.75" customHeight="1">
      <c r="A103" s="51" t="s">
        <v>26</v>
      </c>
      <c r="B103" s="51" t="s">
        <v>27</v>
      </c>
      <c r="C103" s="51" t="s">
        <v>571</v>
      </c>
      <c r="D103" s="52" t="s">
        <v>28</v>
      </c>
      <c r="E103" s="53">
        <f t="shared" si="22"/>
        <v>3792958</v>
      </c>
      <c r="F103" s="54">
        <v>3792958</v>
      </c>
      <c r="G103" s="54">
        <v>2610041</v>
      </c>
      <c r="H103" s="54">
        <v>537630</v>
      </c>
      <c r="I103" s="54">
        <v>0</v>
      </c>
      <c r="J103" s="53">
        <f>SUM(L103+O103)</f>
        <v>26000</v>
      </c>
      <c r="K103" s="54">
        <v>0</v>
      </c>
      <c r="L103" s="54">
        <v>16000</v>
      </c>
      <c r="M103" s="54">
        <v>0</v>
      </c>
      <c r="N103" s="54">
        <v>0</v>
      </c>
      <c r="O103" s="54">
        <v>10000</v>
      </c>
      <c r="P103" s="53">
        <f t="shared" si="18"/>
        <v>3818958</v>
      </c>
    </row>
    <row r="104" spans="1:16" ht="47.25" customHeight="1">
      <c r="A104" s="51" t="s">
        <v>29</v>
      </c>
      <c r="B104" s="51" t="s">
        <v>30</v>
      </c>
      <c r="C104" s="51" t="s">
        <v>571</v>
      </c>
      <c r="D104" s="56" t="s">
        <v>31</v>
      </c>
      <c r="E104" s="53">
        <f t="shared" si="22"/>
        <v>785424</v>
      </c>
      <c r="F104" s="54">
        <v>785424</v>
      </c>
      <c r="G104" s="54">
        <v>469149</v>
      </c>
      <c r="H104" s="54">
        <v>140402</v>
      </c>
      <c r="I104" s="54">
        <v>0</v>
      </c>
      <c r="J104" s="53">
        <f>SUM(L104+O104)</f>
        <v>15000</v>
      </c>
      <c r="K104" s="54">
        <v>0</v>
      </c>
      <c r="L104" s="54">
        <v>0</v>
      </c>
      <c r="M104" s="54">
        <v>0</v>
      </c>
      <c r="N104" s="54">
        <v>0</v>
      </c>
      <c r="O104" s="54">
        <v>15000</v>
      </c>
      <c r="P104" s="53">
        <f t="shared" si="18"/>
        <v>800424</v>
      </c>
    </row>
    <row r="105" spans="1:16" ht="83.25">
      <c r="A105" s="51" t="s">
        <v>32</v>
      </c>
      <c r="B105" s="51" t="s">
        <v>186</v>
      </c>
      <c r="C105" s="51" t="s">
        <v>572</v>
      </c>
      <c r="D105" s="52" t="s">
        <v>33</v>
      </c>
      <c r="E105" s="53">
        <f t="shared" si="22"/>
        <v>3429309</v>
      </c>
      <c r="F105" s="54">
        <v>3429309</v>
      </c>
      <c r="G105" s="54">
        <v>1738501</v>
      </c>
      <c r="H105" s="54">
        <v>1094752</v>
      </c>
      <c r="I105" s="54">
        <v>0</v>
      </c>
      <c r="J105" s="53">
        <f>SUM(L105+O105)</f>
        <v>135000</v>
      </c>
      <c r="K105" s="54">
        <v>0</v>
      </c>
      <c r="L105" s="54">
        <v>110000</v>
      </c>
      <c r="M105" s="54">
        <v>62046</v>
      </c>
      <c r="N105" s="54">
        <v>3419</v>
      </c>
      <c r="O105" s="54">
        <v>25000</v>
      </c>
      <c r="P105" s="53">
        <f t="shared" si="18"/>
        <v>3564309</v>
      </c>
    </row>
    <row r="106" spans="1:16" ht="111" hidden="1">
      <c r="A106" s="51" t="s">
        <v>34</v>
      </c>
      <c r="B106" s="51" t="s">
        <v>35</v>
      </c>
      <c r="C106" s="51" t="s">
        <v>563</v>
      </c>
      <c r="D106" s="52" t="s">
        <v>36</v>
      </c>
      <c r="E106" s="53">
        <f t="shared" si="22"/>
        <v>0</v>
      </c>
      <c r="F106" s="54"/>
      <c r="G106" s="54"/>
      <c r="H106" s="54"/>
      <c r="I106" s="54">
        <v>0</v>
      </c>
      <c r="J106" s="53">
        <f t="shared" si="23"/>
        <v>0</v>
      </c>
      <c r="K106" s="54"/>
      <c r="L106" s="54"/>
      <c r="M106" s="54"/>
      <c r="N106" s="54"/>
      <c r="O106" s="54"/>
      <c r="P106" s="53">
        <f t="shared" si="18"/>
        <v>0</v>
      </c>
    </row>
    <row r="107" spans="1:16" ht="60" customHeight="1">
      <c r="A107" s="61" t="s">
        <v>37</v>
      </c>
      <c r="B107" s="61" t="s">
        <v>38</v>
      </c>
      <c r="C107" s="61"/>
      <c r="D107" s="62" t="s">
        <v>39</v>
      </c>
      <c r="E107" s="59">
        <f t="shared" si="22"/>
        <v>1738486</v>
      </c>
      <c r="F107" s="60">
        <f>SUM(F108:F109)</f>
        <v>1738486</v>
      </c>
      <c r="G107" s="60">
        <v>0</v>
      </c>
      <c r="H107" s="60">
        <v>0</v>
      </c>
      <c r="I107" s="60">
        <v>0</v>
      </c>
      <c r="J107" s="59">
        <f t="shared" si="23"/>
        <v>0</v>
      </c>
      <c r="K107" s="60">
        <v>0</v>
      </c>
      <c r="L107" s="60">
        <v>0</v>
      </c>
      <c r="M107" s="60">
        <v>0</v>
      </c>
      <c r="N107" s="60">
        <v>0</v>
      </c>
      <c r="O107" s="60">
        <v>0</v>
      </c>
      <c r="P107" s="59">
        <f t="shared" si="18"/>
        <v>1738486</v>
      </c>
    </row>
    <row r="108" spans="1:16" ht="59.25" customHeight="1">
      <c r="A108" s="51" t="s">
        <v>164</v>
      </c>
      <c r="B108" s="51" t="s">
        <v>166</v>
      </c>
      <c r="C108" s="51" t="s">
        <v>573</v>
      </c>
      <c r="D108" s="52" t="s">
        <v>168</v>
      </c>
      <c r="E108" s="53">
        <f t="shared" si="22"/>
        <v>1181200</v>
      </c>
      <c r="F108" s="54">
        <v>1181200</v>
      </c>
      <c r="G108" s="54">
        <v>0</v>
      </c>
      <c r="H108" s="54">
        <v>0</v>
      </c>
      <c r="I108" s="54">
        <v>0</v>
      </c>
      <c r="J108" s="54">
        <v>0</v>
      </c>
      <c r="K108" s="54">
        <v>0</v>
      </c>
      <c r="L108" s="54">
        <v>0</v>
      </c>
      <c r="M108" s="54">
        <v>0</v>
      </c>
      <c r="N108" s="54">
        <v>0</v>
      </c>
      <c r="O108" s="54">
        <v>0</v>
      </c>
      <c r="P108" s="53">
        <f t="shared" si="18"/>
        <v>1181200</v>
      </c>
    </row>
    <row r="109" spans="1:16" ht="42" customHeight="1">
      <c r="A109" s="51" t="s">
        <v>165</v>
      </c>
      <c r="B109" s="51" t="s">
        <v>167</v>
      </c>
      <c r="C109" s="51" t="s">
        <v>573</v>
      </c>
      <c r="D109" s="52" t="s">
        <v>169</v>
      </c>
      <c r="E109" s="53">
        <f t="shared" si="22"/>
        <v>557286</v>
      </c>
      <c r="F109" s="54">
        <v>557286</v>
      </c>
      <c r="G109" s="54">
        <v>0</v>
      </c>
      <c r="H109" s="54">
        <v>0</v>
      </c>
      <c r="I109" s="54">
        <v>0</v>
      </c>
      <c r="J109" s="54">
        <v>0</v>
      </c>
      <c r="K109" s="54">
        <v>0</v>
      </c>
      <c r="L109" s="54">
        <v>0</v>
      </c>
      <c r="M109" s="54">
        <v>0</v>
      </c>
      <c r="N109" s="54">
        <v>0</v>
      </c>
      <c r="O109" s="54">
        <v>0</v>
      </c>
      <c r="P109" s="53">
        <f t="shared" si="18"/>
        <v>557286</v>
      </c>
    </row>
    <row r="110" spans="1:16" ht="37.5" customHeight="1">
      <c r="A110" s="61" t="s">
        <v>224</v>
      </c>
      <c r="B110" s="61" t="s">
        <v>99</v>
      </c>
      <c r="C110" s="61"/>
      <c r="D110" s="58" t="s">
        <v>536</v>
      </c>
      <c r="E110" s="59">
        <f t="shared" si="22"/>
        <v>3383450</v>
      </c>
      <c r="F110" s="60">
        <f>SUM(F111+F113+F115)+F118</f>
        <v>3383450</v>
      </c>
      <c r="G110" s="60">
        <f>SUM(G111+G113)</f>
        <v>0</v>
      </c>
      <c r="H110" s="60">
        <f>SUM(H111+H113)</f>
        <v>0</v>
      </c>
      <c r="I110" s="60">
        <f>SUM(I111+I113)</f>
        <v>0</v>
      </c>
      <c r="J110" s="59">
        <f t="shared" si="23"/>
        <v>0</v>
      </c>
      <c r="K110" s="60">
        <f>SUM(K111:K116)</f>
        <v>0</v>
      </c>
      <c r="L110" s="60">
        <f>SUM(L111+L113)</f>
        <v>0</v>
      </c>
      <c r="M110" s="60">
        <f>SUM(M111+M113)</f>
        <v>0</v>
      </c>
      <c r="N110" s="60">
        <f>SUM(N111+N113)</f>
        <v>0</v>
      </c>
      <c r="O110" s="60">
        <f>SUM(O111:O116)</f>
        <v>0</v>
      </c>
      <c r="P110" s="59">
        <f t="shared" si="18"/>
        <v>3383450</v>
      </c>
    </row>
    <row r="111" spans="1:16" ht="45.75" customHeight="1">
      <c r="A111" s="51" t="s">
        <v>40</v>
      </c>
      <c r="B111" s="51" t="s">
        <v>187</v>
      </c>
      <c r="C111" s="51"/>
      <c r="D111" s="55" t="s">
        <v>188</v>
      </c>
      <c r="E111" s="53">
        <f t="shared" si="22"/>
        <v>140650</v>
      </c>
      <c r="F111" s="54">
        <f>SUM(F112)</f>
        <v>140650</v>
      </c>
      <c r="G111" s="54">
        <f>SUM(G112)</f>
        <v>0</v>
      </c>
      <c r="H111" s="54">
        <f>SUM(H112)</f>
        <v>0</v>
      </c>
      <c r="I111" s="54">
        <f>SUM(I112)</f>
        <v>0</v>
      </c>
      <c r="J111" s="53">
        <f t="shared" si="23"/>
        <v>0</v>
      </c>
      <c r="K111" s="54">
        <f>SUM(K112)</f>
        <v>0</v>
      </c>
      <c r="L111" s="54">
        <f>SUM(L112)</f>
        <v>0</v>
      </c>
      <c r="M111" s="54">
        <f>SUM(M112)</f>
        <v>0</v>
      </c>
      <c r="N111" s="54">
        <f>SUM(N112)</f>
        <v>0</v>
      </c>
      <c r="O111" s="54">
        <f>SUM(O112)</f>
        <v>0</v>
      </c>
      <c r="P111" s="53">
        <f t="shared" si="18"/>
        <v>140650</v>
      </c>
    </row>
    <row r="112" spans="1:16" ht="60" customHeight="1">
      <c r="A112" s="51" t="s">
        <v>41</v>
      </c>
      <c r="B112" s="51" t="s">
        <v>211</v>
      </c>
      <c r="C112" s="51" t="s">
        <v>565</v>
      </c>
      <c r="D112" s="55" t="s">
        <v>212</v>
      </c>
      <c r="E112" s="53">
        <f t="shared" si="22"/>
        <v>140650</v>
      </c>
      <c r="F112" s="54">
        <v>140650</v>
      </c>
      <c r="G112" s="54">
        <v>0</v>
      </c>
      <c r="H112" s="54">
        <v>0</v>
      </c>
      <c r="I112" s="54">
        <v>0</v>
      </c>
      <c r="J112" s="53">
        <f t="shared" si="23"/>
        <v>0</v>
      </c>
      <c r="K112" s="54">
        <v>0</v>
      </c>
      <c r="L112" s="54">
        <v>0</v>
      </c>
      <c r="M112" s="54">
        <v>0</v>
      </c>
      <c r="N112" s="54">
        <v>0</v>
      </c>
      <c r="O112" s="54">
        <v>0</v>
      </c>
      <c r="P112" s="53">
        <f t="shared" si="18"/>
        <v>140650</v>
      </c>
    </row>
    <row r="113" spans="1:16" ht="56.25" customHeight="1">
      <c r="A113" s="51" t="s">
        <v>476</v>
      </c>
      <c r="B113" s="51" t="s">
        <v>475</v>
      </c>
      <c r="C113" s="51"/>
      <c r="D113" s="75" t="s">
        <v>479</v>
      </c>
      <c r="E113" s="53">
        <f t="shared" si="22"/>
        <v>1089900</v>
      </c>
      <c r="F113" s="54">
        <f>F114</f>
        <v>1089900</v>
      </c>
      <c r="G113" s="54">
        <f>SUM(G114+G116)</f>
        <v>0</v>
      </c>
      <c r="H113" s="54">
        <f>SUM(H114+H116)</f>
        <v>0</v>
      </c>
      <c r="I113" s="54">
        <f>SUM(I114+I116)</f>
        <v>0</v>
      </c>
      <c r="J113" s="53">
        <f t="shared" si="23"/>
        <v>0</v>
      </c>
      <c r="K113" s="54">
        <f>SUM(K114+K116)</f>
        <v>0</v>
      </c>
      <c r="L113" s="54">
        <f>SUM(L114+L116)</f>
        <v>0</v>
      </c>
      <c r="M113" s="54">
        <f>SUM(M114+M116)</f>
        <v>0</v>
      </c>
      <c r="N113" s="54">
        <f>SUM(N114+N116)</f>
        <v>0</v>
      </c>
      <c r="O113" s="54">
        <f>SUM(O114+O116)</f>
        <v>0</v>
      </c>
      <c r="P113" s="53">
        <f t="shared" si="18"/>
        <v>1089900</v>
      </c>
    </row>
    <row r="114" spans="1:16" ht="94.5" customHeight="1">
      <c r="A114" s="51" t="s">
        <v>42</v>
      </c>
      <c r="B114" s="51" t="s">
        <v>480</v>
      </c>
      <c r="C114" s="51" t="s">
        <v>565</v>
      </c>
      <c r="D114" s="75" t="s">
        <v>189</v>
      </c>
      <c r="E114" s="53">
        <f t="shared" si="22"/>
        <v>1089900</v>
      </c>
      <c r="F114" s="54">
        <v>1089900</v>
      </c>
      <c r="G114" s="54">
        <v>0</v>
      </c>
      <c r="H114" s="54">
        <v>0</v>
      </c>
      <c r="I114" s="54">
        <v>0</v>
      </c>
      <c r="J114" s="53">
        <f t="shared" si="23"/>
        <v>0</v>
      </c>
      <c r="K114" s="54">
        <v>0</v>
      </c>
      <c r="L114" s="54">
        <v>0</v>
      </c>
      <c r="M114" s="54">
        <v>0</v>
      </c>
      <c r="N114" s="54">
        <v>0</v>
      </c>
      <c r="O114" s="54">
        <v>0</v>
      </c>
      <c r="P114" s="53">
        <f t="shared" si="18"/>
        <v>1089900</v>
      </c>
    </row>
    <row r="115" spans="1:16" ht="69" customHeight="1">
      <c r="A115" s="51" t="s">
        <v>43</v>
      </c>
      <c r="B115" s="51" t="s">
        <v>44</v>
      </c>
      <c r="C115" s="51"/>
      <c r="D115" s="75" t="s">
        <v>45</v>
      </c>
      <c r="E115" s="53">
        <f>SUM(E116)</f>
        <v>1089900</v>
      </c>
      <c r="F115" s="53">
        <f>F116</f>
        <v>1089900</v>
      </c>
      <c r="G115" s="53">
        <f aca="true" t="shared" si="27" ref="G115:O115">SUM(G116)</f>
        <v>0</v>
      </c>
      <c r="H115" s="53">
        <f t="shared" si="27"/>
        <v>0</v>
      </c>
      <c r="I115" s="53">
        <f t="shared" si="27"/>
        <v>0</v>
      </c>
      <c r="J115" s="53">
        <f t="shared" si="23"/>
        <v>0</v>
      </c>
      <c r="K115" s="53">
        <f t="shared" si="27"/>
        <v>0</v>
      </c>
      <c r="L115" s="53">
        <f t="shared" si="27"/>
        <v>0</v>
      </c>
      <c r="M115" s="53">
        <f t="shared" si="27"/>
        <v>0</v>
      </c>
      <c r="N115" s="53">
        <f t="shared" si="27"/>
        <v>0</v>
      </c>
      <c r="O115" s="53">
        <f t="shared" si="27"/>
        <v>0</v>
      </c>
      <c r="P115" s="53">
        <f t="shared" si="18"/>
        <v>1089900</v>
      </c>
    </row>
    <row r="116" spans="1:16" ht="77.25" customHeight="1">
      <c r="A116" s="51" t="s">
        <v>46</v>
      </c>
      <c r="B116" s="51" t="s">
        <v>481</v>
      </c>
      <c r="C116" s="51" t="s">
        <v>565</v>
      </c>
      <c r="D116" s="75" t="s">
        <v>47</v>
      </c>
      <c r="E116" s="53">
        <f t="shared" si="22"/>
        <v>1089900</v>
      </c>
      <c r="F116" s="54">
        <v>1089900</v>
      </c>
      <c r="G116" s="54">
        <v>0</v>
      </c>
      <c r="H116" s="54">
        <v>0</v>
      </c>
      <c r="I116" s="54">
        <v>0</v>
      </c>
      <c r="J116" s="53">
        <f t="shared" si="23"/>
        <v>0</v>
      </c>
      <c r="K116" s="54">
        <v>0</v>
      </c>
      <c r="L116" s="54">
        <v>0</v>
      </c>
      <c r="M116" s="54">
        <v>0</v>
      </c>
      <c r="N116" s="54">
        <v>0</v>
      </c>
      <c r="O116" s="54">
        <v>0</v>
      </c>
      <c r="P116" s="53">
        <f t="shared" si="18"/>
        <v>1089900</v>
      </c>
    </row>
    <row r="117" spans="1:16" ht="63.75" customHeight="1" hidden="1">
      <c r="A117" s="51" t="s">
        <v>250</v>
      </c>
      <c r="B117" s="51" t="s">
        <v>248</v>
      </c>
      <c r="C117" s="51"/>
      <c r="D117" s="75" t="s">
        <v>238</v>
      </c>
      <c r="E117" s="53">
        <f t="shared" si="22"/>
        <v>0</v>
      </c>
      <c r="F117" s="54"/>
      <c r="G117" s="54">
        <v>0</v>
      </c>
      <c r="H117" s="54">
        <v>0</v>
      </c>
      <c r="I117" s="54">
        <v>0</v>
      </c>
      <c r="J117" s="53">
        <f t="shared" si="23"/>
        <v>0</v>
      </c>
      <c r="K117" s="54">
        <v>0</v>
      </c>
      <c r="L117" s="54">
        <v>0</v>
      </c>
      <c r="M117" s="54">
        <v>0</v>
      </c>
      <c r="N117" s="54">
        <v>0</v>
      </c>
      <c r="O117" s="54">
        <v>0</v>
      </c>
      <c r="P117" s="53">
        <f t="shared" si="18"/>
        <v>0</v>
      </c>
    </row>
    <row r="118" spans="1:16" ht="63.75" customHeight="1">
      <c r="A118" s="51" t="s">
        <v>115</v>
      </c>
      <c r="B118" s="51" t="s">
        <v>113</v>
      </c>
      <c r="C118" s="51"/>
      <c r="D118" s="75" t="s">
        <v>114</v>
      </c>
      <c r="E118" s="53">
        <f t="shared" si="22"/>
        <v>1063000</v>
      </c>
      <c r="F118" s="54">
        <f>F119</f>
        <v>1063000</v>
      </c>
      <c r="G118" s="54">
        <f aca="true" t="shared" si="28" ref="G118:P118">G119</f>
        <v>0</v>
      </c>
      <c r="H118" s="54">
        <f t="shared" si="28"/>
        <v>0</v>
      </c>
      <c r="I118" s="54">
        <f t="shared" si="28"/>
        <v>0</v>
      </c>
      <c r="J118" s="54">
        <f t="shared" si="28"/>
        <v>0</v>
      </c>
      <c r="K118" s="54">
        <f t="shared" si="28"/>
        <v>0</v>
      </c>
      <c r="L118" s="54">
        <f t="shared" si="28"/>
        <v>0</v>
      </c>
      <c r="M118" s="54">
        <f t="shared" si="28"/>
        <v>0</v>
      </c>
      <c r="N118" s="54">
        <f t="shared" si="28"/>
        <v>0</v>
      </c>
      <c r="O118" s="54">
        <f t="shared" si="28"/>
        <v>0</v>
      </c>
      <c r="P118" s="54">
        <f t="shared" si="28"/>
        <v>0</v>
      </c>
    </row>
    <row r="119" spans="1:16" ht="88.5" customHeight="1">
      <c r="A119" s="51" t="s">
        <v>111</v>
      </c>
      <c r="B119" s="51" t="s">
        <v>112</v>
      </c>
      <c r="C119" s="51" t="s">
        <v>565</v>
      </c>
      <c r="D119" s="75" t="s">
        <v>116</v>
      </c>
      <c r="E119" s="53">
        <f t="shared" si="22"/>
        <v>1063000</v>
      </c>
      <c r="F119" s="54">
        <v>1063000</v>
      </c>
      <c r="G119" s="54">
        <v>0</v>
      </c>
      <c r="H119" s="54">
        <v>0</v>
      </c>
      <c r="I119" s="54">
        <v>0</v>
      </c>
      <c r="J119" s="53">
        <f>SUM(L119+O119)</f>
        <v>0</v>
      </c>
      <c r="K119" s="54">
        <v>0</v>
      </c>
      <c r="L119" s="54">
        <v>0</v>
      </c>
      <c r="M119" s="54">
        <v>0</v>
      </c>
      <c r="N119" s="54">
        <v>0</v>
      </c>
      <c r="O119" s="54">
        <v>0</v>
      </c>
      <c r="P119" s="53"/>
    </row>
    <row r="120" spans="1:16" ht="25.5" customHeight="1">
      <c r="A120" s="61" t="s">
        <v>369</v>
      </c>
      <c r="B120" s="61" t="s">
        <v>81</v>
      </c>
      <c r="C120" s="61"/>
      <c r="D120" s="76" t="s">
        <v>461</v>
      </c>
      <c r="E120" s="59">
        <v>0</v>
      </c>
      <c r="F120" s="59">
        <v>0</v>
      </c>
      <c r="G120" s="59">
        <v>0</v>
      </c>
      <c r="H120" s="59">
        <v>0</v>
      </c>
      <c r="I120" s="59">
        <v>0</v>
      </c>
      <c r="J120" s="59">
        <f t="shared" si="23"/>
        <v>0</v>
      </c>
      <c r="K120" s="60">
        <f>SUM(K121:K122)</f>
        <v>0</v>
      </c>
      <c r="L120" s="60">
        <f>L121+L122</f>
        <v>0</v>
      </c>
      <c r="M120" s="60">
        <f>M121+M122</f>
        <v>0</v>
      </c>
      <c r="N120" s="60">
        <f>N121+N122</f>
        <v>0</v>
      </c>
      <c r="O120" s="60">
        <f>SUM(O121:O122)</f>
        <v>0</v>
      </c>
      <c r="P120" s="59">
        <f t="shared" si="18"/>
        <v>0</v>
      </c>
    </row>
    <row r="121" spans="1:16" ht="42.75" customHeight="1">
      <c r="A121" s="51" t="s">
        <v>370</v>
      </c>
      <c r="B121" s="51" t="s">
        <v>371</v>
      </c>
      <c r="C121" s="51" t="s">
        <v>492</v>
      </c>
      <c r="D121" s="75" t="s">
        <v>372</v>
      </c>
      <c r="E121" s="53">
        <v>0</v>
      </c>
      <c r="F121" s="53">
        <v>0</v>
      </c>
      <c r="G121" s="53">
        <v>0</v>
      </c>
      <c r="H121" s="53">
        <v>0</v>
      </c>
      <c r="I121" s="53">
        <v>0</v>
      </c>
      <c r="J121" s="53">
        <f t="shared" si="23"/>
        <v>0</v>
      </c>
      <c r="K121" s="54">
        <v>0</v>
      </c>
      <c r="L121" s="54">
        <v>0</v>
      </c>
      <c r="M121" s="54">
        <v>0</v>
      </c>
      <c r="N121" s="54">
        <v>0</v>
      </c>
      <c r="O121" s="54">
        <v>0</v>
      </c>
      <c r="P121" s="53">
        <f t="shared" si="18"/>
        <v>0</v>
      </c>
    </row>
    <row r="122" spans="1:16" ht="60" customHeight="1">
      <c r="A122" s="51" t="s">
        <v>373</v>
      </c>
      <c r="B122" s="51" t="s">
        <v>366</v>
      </c>
      <c r="C122" s="51" t="s">
        <v>492</v>
      </c>
      <c r="D122" s="75" t="s">
        <v>374</v>
      </c>
      <c r="E122" s="53">
        <v>0</v>
      </c>
      <c r="F122" s="53">
        <v>0</v>
      </c>
      <c r="G122" s="53">
        <v>0</v>
      </c>
      <c r="H122" s="53">
        <v>0</v>
      </c>
      <c r="I122" s="53">
        <v>0</v>
      </c>
      <c r="J122" s="53">
        <f t="shared" si="23"/>
        <v>0</v>
      </c>
      <c r="K122" s="54">
        <v>0</v>
      </c>
      <c r="L122" s="54">
        <v>0</v>
      </c>
      <c r="M122" s="54">
        <v>0</v>
      </c>
      <c r="N122" s="54">
        <v>0</v>
      </c>
      <c r="O122" s="54">
        <v>0</v>
      </c>
      <c r="P122" s="53">
        <f t="shared" si="18"/>
        <v>0</v>
      </c>
    </row>
    <row r="123" spans="1:16" ht="61.5" customHeight="1">
      <c r="A123" s="61" t="s">
        <v>375</v>
      </c>
      <c r="B123" s="61" t="s">
        <v>484</v>
      </c>
      <c r="C123" s="61"/>
      <c r="D123" s="76" t="s">
        <v>525</v>
      </c>
      <c r="E123" s="59">
        <v>0</v>
      </c>
      <c r="F123" s="59">
        <v>0</v>
      </c>
      <c r="G123" s="59">
        <v>0</v>
      </c>
      <c r="H123" s="59">
        <v>0</v>
      </c>
      <c r="I123" s="59">
        <v>0</v>
      </c>
      <c r="J123" s="59">
        <f t="shared" si="23"/>
        <v>0</v>
      </c>
      <c r="K123" s="60">
        <f>SUM(K124)</f>
        <v>0</v>
      </c>
      <c r="L123" s="60">
        <v>0</v>
      </c>
      <c r="M123" s="60">
        <v>0</v>
      </c>
      <c r="N123" s="60">
        <v>0</v>
      </c>
      <c r="O123" s="60">
        <f>SUM(O124)</f>
        <v>0</v>
      </c>
      <c r="P123" s="59">
        <f t="shared" si="18"/>
        <v>0</v>
      </c>
    </row>
    <row r="124" spans="1:16" ht="67.5" customHeight="1">
      <c r="A124" s="51" t="s">
        <v>376</v>
      </c>
      <c r="B124" s="51" t="s">
        <v>377</v>
      </c>
      <c r="C124" s="51" t="s">
        <v>214</v>
      </c>
      <c r="D124" s="75" t="s">
        <v>378</v>
      </c>
      <c r="E124" s="53">
        <v>0</v>
      </c>
      <c r="F124" s="53">
        <v>0</v>
      </c>
      <c r="G124" s="53">
        <v>0</v>
      </c>
      <c r="H124" s="53">
        <v>0</v>
      </c>
      <c r="I124" s="53">
        <v>0</v>
      </c>
      <c r="J124" s="53">
        <f t="shared" si="23"/>
        <v>0</v>
      </c>
      <c r="K124" s="54">
        <v>0</v>
      </c>
      <c r="L124" s="54">
        <v>0</v>
      </c>
      <c r="M124" s="54">
        <v>0</v>
      </c>
      <c r="N124" s="54">
        <v>0</v>
      </c>
      <c r="O124" s="54">
        <v>0</v>
      </c>
      <c r="P124" s="53">
        <f aca="true" t="shared" si="29" ref="P124:P179">SUM(E124+J124)</f>
        <v>0</v>
      </c>
    </row>
    <row r="125" spans="1:16" ht="81">
      <c r="A125" s="61" t="s">
        <v>48</v>
      </c>
      <c r="B125" s="61"/>
      <c r="C125" s="61"/>
      <c r="D125" s="58" t="s">
        <v>49</v>
      </c>
      <c r="E125" s="59">
        <f t="shared" si="22"/>
        <v>27529174</v>
      </c>
      <c r="F125" s="60">
        <f>SUM(F127+F129+F148+F143+F138)</f>
        <v>27529174</v>
      </c>
      <c r="G125" s="60">
        <f>SUM(G127+G129)</f>
        <v>1876789</v>
      </c>
      <c r="H125" s="60">
        <f>SUM(H127+H129)</f>
        <v>1270072</v>
      </c>
      <c r="I125" s="60">
        <f>SUM(I127+I129)</f>
        <v>0</v>
      </c>
      <c r="J125" s="59">
        <f>J127+J129+J139+J143+J145+J148+J150</f>
        <v>6656671</v>
      </c>
      <c r="K125" s="60">
        <f>SUM(K127+K129+K139+K143+K145+K148+K150)</f>
        <v>6539271</v>
      </c>
      <c r="L125" s="60">
        <f>SUM(L127+L129+L139+L143+L145+L148+L150)</f>
        <v>0</v>
      </c>
      <c r="M125" s="60">
        <f>SUM(M127+M129+M139+M143+M145+M148+M150)</f>
        <v>0</v>
      </c>
      <c r="N125" s="60">
        <f>SUM(N127+N129+N139+N143+N145+N148+N150)</f>
        <v>0</v>
      </c>
      <c r="O125" s="60">
        <f>SUM(O127+O129+O139+O143+O145+O148+O150)</f>
        <v>6656671</v>
      </c>
      <c r="P125" s="59">
        <f t="shared" si="29"/>
        <v>34185845</v>
      </c>
    </row>
    <row r="126" spans="1:16" ht="81">
      <c r="A126" s="61" t="s">
        <v>50</v>
      </c>
      <c r="B126" s="51"/>
      <c r="C126" s="51"/>
      <c r="D126" s="58" t="s">
        <v>51</v>
      </c>
      <c r="E126" s="53"/>
      <c r="F126" s="54"/>
      <c r="G126" s="54"/>
      <c r="H126" s="54"/>
      <c r="I126" s="54"/>
      <c r="J126" s="53"/>
      <c r="K126" s="54"/>
      <c r="L126" s="54"/>
      <c r="M126" s="54"/>
      <c r="N126" s="54"/>
      <c r="O126" s="54"/>
      <c r="P126" s="53"/>
    </row>
    <row r="127" spans="1:16" ht="45.75" customHeight="1">
      <c r="A127" s="61" t="s">
        <v>52</v>
      </c>
      <c r="B127" s="61" t="s">
        <v>82</v>
      </c>
      <c r="C127" s="61"/>
      <c r="D127" s="58" t="s">
        <v>529</v>
      </c>
      <c r="E127" s="59">
        <f t="shared" si="22"/>
        <v>2363378</v>
      </c>
      <c r="F127" s="60">
        <f>SUM(F128)</f>
        <v>2363378</v>
      </c>
      <c r="G127" s="60">
        <f>SUM(G128)</f>
        <v>1876789</v>
      </c>
      <c r="H127" s="60">
        <f>SUM(H128)</f>
        <v>30271</v>
      </c>
      <c r="I127" s="60">
        <f>SUM(I128)</f>
        <v>0</v>
      </c>
      <c r="J127" s="59">
        <f t="shared" si="23"/>
        <v>0</v>
      </c>
      <c r="K127" s="60">
        <f>SUM(K128)</f>
        <v>0</v>
      </c>
      <c r="L127" s="60">
        <f>SUM(L128)</f>
        <v>0</v>
      </c>
      <c r="M127" s="60">
        <f>SUM(M128)</f>
        <v>0</v>
      </c>
      <c r="N127" s="60">
        <f>SUM(N128)</f>
        <v>0</v>
      </c>
      <c r="O127" s="60">
        <f>SUM(O128)</f>
        <v>0</v>
      </c>
      <c r="P127" s="59">
        <f t="shared" si="29"/>
        <v>2363378</v>
      </c>
    </row>
    <row r="128" spans="1:16" ht="55.5">
      <c r="A128" s="51" t="s">
        <v>53</v>
      </c>
      <c r="B128" s="51" t="s">
        <v>585</v>
      </c>
      <c r="C128" s="51" t="s">
        <v>555</v>
      </c>
      <c r="D128" s="56" t="s">
        <v>54</v>
      </c>
      <c r="E128" s="53">
        <f t="shared" si="22"/>
        <v>2363378</v>
      </c>
      <c r="F128" s="48">
        <v>2363378</v>
      </c>
      <c r="G128" s="54">
        <v>1876789</v>
      </c>
      <c r="H128" s="54">
        <v>30271</v>
      </c>
      <c r="I128" s="54">
        <v>0</v>
      </c>
      <c r="J128" s="53">
        <f>SUM(L128+O128)</f>
        <v>0</v>
      </c>
      <c r="K128" s="54">
        <v>0</v>
      </c>
      <c r="L128" s="54">
        <v>0</v>
      </c>
      <c r="M128" s="54">
        <v>0</v>
      </c>
      <c r="N128" s="54">
        <v>0</v>
      </c>
      <c r="O128" s="54">
        <v>0</v>
      </c>
      <c r="P128" s="53">
        <f t="shared" si="29"/>
        <v>2363378</v>
      </c>
    </row>
    <row r="129" spans="1:16" ht="55.5" customHeight="1">
      <c r="A129" s="61" t="s">
        <v>469</v>
      </c>
      <c r="B129" s="61" t="s">
        <v>190</v>
      </c>
      <c r="C129" s="61"/>
      <c r="D129" s="58" t="s">
        <v>533</v>
      </c>
      <c r="E129" s="59">
        <f>SUM(F129)</f>
        <v>24014896</v>
      </c>
      <c r="F129" s="60">
        <f>SUM(F134+F135+F137)</f>
        <v>24014896</v>
      </c>
      <c r="G129" s="60">
        <f>SUM(G134)</f>
        <v>0</v>
      </c>
      <c r="H129" s="60">
        <f>SUM(H134)</f>
        <v>1239801</v>
      </c>
      <c r="I129" s="60">
        <f>SUM(I134)</f>
        <v>0</v>
      </c>
      <c r="J129" s="59">
        <f t="shared" si="23"/>
        <v>142861</v>
      </c>
      <c r="K129" s="60">
        <f>SUM(K134+K130+K131+K132+K133)</f>
        <v>142861</v>
      </c>
      <c r="L129" s="60">
        <f>SUM(L134)</f>
        <v>0</v>
      </c>
      <c r="M129" s="60">
        <f>SUM(M134)</f>
        <v>0</v>
      </c>
      <c r="N129" s="60">
        <f>SUM(N134)</f>
        <v>0</v>
      </c>
      <c r="O129" s="60">
        <f>SUM(O134+O130+O131+O132+O133)</f>
        <v>142861</v>
      </c>
      <c r="P129" s="59">
        <f t="shared" si="29"/>
        <v>24157757</v>
      </c>
    </row>
    <row r="130" spans="1:16" ht="62.25" customHeight="1">
      <c r="A130" s="51" t="s">
        <v>379</v>
      </c>
      <c r="B130" s="51" t="s">
        <v>380</v>
      </c>
      <c r="C130" s="51" t="s">
        <v>198</v>
      </c>
      <c r="D130" s="56" t="s">
        <v>442</v>
      </c>
      <c r="E130" s="53">
        <v>0</v>
      </c>
      <c r="F130" s="53">
        <v>0</v>
      </c>
      <c r="G130" s="53">
        <v>0</v>
      </c>
      <c r="H130" s="53">
        <v>0</v>
      </c>
      <c r="I130" s="53">
        <v>0</v>
      </c>
      <c r="J130" s="53">
        <f t="shared" si="23"/>
        <v>0</v>
      </c>
      <c r="K130" s="54">
        <v>0</v>
      </c>
      <c r="L130" s="54">
        <v>0</v>
      </c>
      <c r="M130" s="54">
        <v>0</v>
      </c>
      <c r="N130" s="54">
        <v>0</v>
      </c>
      <c r="O130" s="54">
        <v>0</v>
      </c>
      <c r="P130" s="53">
        <f t="shared" si="29"/>
        <v>0</v>
      </c>
    </row>
    <row r="131" spans="1:16" ht="88.5" customHeight="1">
      <c r="A131" s="51" t="s">
        <v>381</v>
      </c>
      <c r="B131" s="51" t="s">
        <v>382</v>
      </c>
      <c r="C131" s="51" t="s">
        <v>198</v>
      </c>
      <c r="D131" s="55" t="s">
        <v>383</v>
      </c>
      <c r="E131" s="53">
        <v>0</v>
      </c>
      <c r="F131" s="53">
        <v>0</v>
      </c>
      <c r="G131" s="53">
        <v>0</v>
      </c>
      <c r="H131" s="53">
        <v>0</v>
      </c>
      <c r="I131" s="53">
        <v>0</v>
      </c>
      <c r="J131" s="53">
        <f t="shared" si="23"/>
        <v>0</v>
      </c>
      <c r="K131" s="54">
        <v>0</v>
      </c>
      <c r="L131" s="54">
        <v>0</v>
      </c>
      <c r="M131" s="54">
        <v>0</v>
      </c>
      <c r="N131" s="54">
        <v>0</v>
      </c>
      <c r="O131" s="54">
        <v>0</v>
      </c>
      <c r="P131" s="53">
        <f t="shared" si="29"/>
        <v>0</v>
      </c>
    </row>
    <row r="132" spans="1:16" ht="91.5" customHeight="1">
      <c r="A132" s="51" t="s">
        <v>384</v>
      </c>
      <c r="B132" s="51" t="s">
        <v>385</v>
      </c>
      <c r="C132" s="51" t="s">
        <v>198</v>
      </c>
      <c r="D132" s="56" t="s">
        <v>386</v>
      </c>
      <c r="E132" s="53">
        <v>0</v>
      </c>
      <c r="F132" s="53">
        <v>0</v>
      </c>
      <c r="G132" s="53">
        <v>0</v>
      </c>
      <c r="H132" s="53">
        <v>0</v>
      </c>
      <c r="I132" s="53">
        <v>0</v>
      </c>
      <c r="J132" s="53">
        <f t="shared" si="23"/>
        <v>0</v>
      </c>
      <c r="K132" s="54">
        <v>0</v>
      </c>
      <c r="L132" s="54">
        <v>0</v>
      </c>
      <c r="M132" s="54">
        <v>0</v>
      </c>
      <c r="N132" s="54">
        <v>0</v>
      </c>
      <c r="O132" s="54">
        <v>0</v>
      </c>
      <c r="P132" s="53">
        <f t="shared" si="29"/>
        <v>0</v>
      </c>
    </row>
    <row r="133" spans="1:16" ht="73.5" customHeight="1">
      <c r="A133" s="51" t="s">
        <v>387</v>
      </c>
      <c r="B133" s="51" t="s">
        <v>388</v>
      </c>
      <c r="C133" s="51" t="s">
        <v>198</v>
      </c>
      <c r="D133" s="55" t="s">
        <v>389</v>
      </c>
      <c r="E133" s="53">
        <v>0</v>
      </c>
      <c r="F133" s="53">
        <v>0</v>
      </c>
      <c r="G133" s="53">
        <v>0</v>
      </c>
      <c r="H133" s="53">
        <v>0</v>
      </c>
      <c r="I133" s="53">
        <v>0</v>
      </c>
      <c r="J133" s="53">
        <f t="shared" si="23"/>
        <v>0</v>
      </c>
      <c r="K133" s="54">
        <v>0</v>
      </c>
      <c r="L133" s="54">
        <v>0</v>
      </c>
      <c r="M133" s="54">
        <v>0</v>
      </c>
      <c r="N133" s="54">
        <v>0</v>
      </c>
      <c r="O133" s="54">
        <v>0</v>
      </c>
      <c r="P133" s="53">
        <f t="shared" si="29"/>
        <v>0</v>
      </c>
    </row>
    <row r="134" spans="1:16" ht="57.75" customHeight="1">
      <c r="A134" s="51" t="s">
        <v>470</v>
      </c>
      <c r="B134" s="51" t="s">
        <v>457</v>
      </c>
      <c r="C134" s="51" t="s">
        <v>198</v>
      </c>
      <c r="D134" s="77" t="s">
        <v>458</v>
      </c>
      <c r="E134" s="53">
        <f>SUM(F134)</f>
        <v>22089896</v>
      </c>
      <c r="F134" s="48">
        <v>22089896</v>
      </c>
      <c r="G134" s="54">
        <v>0</v>
      </c>
      <c r="H134" s="54">
        <v>1239801</v>
      </c>
      <c r="I134" s="54">
        <v>0</v>
      </c>
      <c r="J134" s="53">
        <f t="shared" si="23"/>
        <v>142861</v>
      </c>
      <c r="K134" s="54">
        <v>142861</v>
      </c>
      <c r="L134" s="54">
        <v>0</v>
      </c>
      <c r="M134" s="54">
        <v>0</v>
      </c>
      <c r="N134" s="54">
        <v>0</v>
      </c>
      <c r="O134" s="54">
        <v>142861</v>
      </c>
      <c r="P134" s="53">
        <f t="shared" si="29"/>
        <v>22232757</v>
      </c>
    </row>
    <row r="135" spans="1:16" ht="57.75" customHeight="1">
      <c r="A135" s="51" t="s">
        <v>120</v>
      </c>
      <c r="B135" s="51" t="s">
        <v>121</v>
      </c>
      <c r="C135" s="51"/>
      <c r="D135" s="55" t="s">
        <v>122</v>
      </c>
      <c r="E135" s="53">
        <f>E136</f>
        <v>1925000</v>
      </c>
      <c r="F135" s="53">
        <f aca="true" t="shared" si="30" ref="F135:P135">F136</f>
        <v>1925000</v>
      </c>
      <c r="G135" s="53">
        <f t="shared" si="30"/>
        <v>0</v>
      </c>
      <c r="H135" s="53">
        <f t="shared" si="30"/>
        <v>0</v>
      </c>
      <c r="I135" s="53">
        <f t="shared" si="30"/>
        <v>0</v>
      </c>
      <c r="J135" s="53">
        <f t="shared" si="30"/>
        <v>0</v>
      </c>
      <c r="K135" s="53">
        <f t="shared" si="30"/>
        <v>0</v>
      </c>
      <c r="L135" s="53">
        <f t="shared" si="30"/>
        <v>0</v>
      </c>
      <c r="M135" s="53">
        <f t="shared" si="30"/>
        <v>0</v>
      </c>
      <c r="N135" s="53">
        <f t="shared" si="30"/>
        <v>0</v>
      </c>
      <c r="O135" s="53">
        <f t="shared" si="30"/>
        <v>0</v>
      </c>
      <c r="P135" s="53">
        <f t="shared" si="30"/>
        <v>1925000</v>
      </c>
    </row>
    <row r="136" spans="1:16" ht="219" customHeight="1">
      <c r="A136" s="51" t="s">
        <v>118</v>
      </c>
      <c r="B136" s="51" t="s">
        <v>117</v>
      </c>
      <c r="C136" s="51" t="s">
        <v>119</v>
      </c>
      <c r="D136" s="55" t="s">
        <v>123</v>
      </c>
      <c r="E136" s="53">
        <f>SUM(F136)</f>
        <v>1925000</v>
      </c>
      <c r="F136" s="53">
        <v>1925000</v>
      </c>
      <c r="G136" s="53">
        <v>0</v>
      </c>
      <c r="H136" s="53">
        <v>0</v>
      </c>
      <c r="I136" s="53">
        <v>0</v>
      </c>
      <c r="J136" s="53">
        <f>SUM(L136+O136)</f>
        <v>0</v>
      </c>
      <c r="K136" s="54">
        <v>0</v>
      </c>
      <c r="L136" s="54">
        <v>0</v>
      </c>
      <c r="M136" s="54">
        <v>0</v>
      </c>
      <c r="N136" s="54">
        <v>0</v>
      </c>
      <c r="O136" s="54">
        <v>0</v>
      </c>
      <c r="P136" s="53">
        <f>SUM(E136+J136)</f>
        <v>1925000</v>
      </c>
    </row>
    <row r="137" spans="1:16" ht="81" customHeight="1">
      <c r="A137" s="51" t="s">
        <v>124</v>
      </c>
      <c r="B137" s="51" t="s">
        <v>125</v>
      </c>
      <c r="C137" s="51" t="s">
        <v>119</v>
      </c>
      <c r="D137" s="55" t="s">
        <v>126</v>
      </c>
      <c r="E137" s="53">
        <f>SUM(F137)</f>
        <v>0</v>
      </c>
      <c r="F137" s="53">
        <v>0</v>
      </c>
      <c r="G137" s="53">
        <v>0</v>
      </c>
      <c r="H137" s="53">
        <v>0</v>
      </c>
      <c r="I137" s="53">
        <v>0</v>
      </c>
      <c r="J137" s="53">
        <f>SUM(L137+O137)</f>
        <v>0</v>
      </c>
      <c r="K137" s="54">
        <v>0</v>
      </c>
      <c r="L137" s="54">
        <v>0</v>
      </c>
      <c r="M137" s="54">
        <v>0</v>
      </c>
      <c r="N137" s="54">
        <v>0</v>
      </c>
      <c r="O137" s="54">
        <v>0</v>
      </c>
      <c r="P137" s="53">
        <f>SUM(E137+J137)</f>
        <v>0</v>
      </c>
    </row>
    <row r="138" spans="1:16" ht="48" customHeight="1">
      <c r="A138" s="61" t="s">
        <v>130</v>
      </c>
      <c r="B138" s="61" t="s">
        <v>131</v>
      </c>
      <c r="C138" s="61"/>
      <c r="D138" s="58" t="s">
        <v>132</v>
      </c>
      <c r="E138" s="59">
        <f>SUM(F138)</f>
        <v>0</v>
      </c>
      <c r="F138" s="59">
        <f>F139+F143+F145</f>
        <v>0</v>
      </c>
      <c r="G138" s="59">
        <f aca="true" t="shared" si="31" ref="G138:P138">G139+G143+G145</f>
        <v>0</v>
      </c>
      <c r="H138" s="59">
        <f t="shared" si="31"/>
        <v>0</v>
      </c>
      <c r="I138" s="59">
        <f t="shared" si="31"/>
        <v>0</v>
      </c>
      <c r="J138" s="59">
        <f t="shared" si="31"/>
        <v>6396410</v>
      </c>
      <c r="K138" s="59">
        <f t="shared" si="31"/>
        <v>6396410</v>
      </c>
      <c r="L138" s="59">
        <f t="shared" si="31"/>
        <v>0</v>
      </c>
      <c r="M138" s="59">
        <f t="shared" si="31"/>
        <v>0</v>
      </c>
      <c r="N138" s="59">
        <f t="shared" si="31"/>
        <v>0</v>
      </c>
      <c r="O138" s="59">
        <f t="shared" si="31"/>
        <v>6396410</v>
      </c>
      <c r="P138" s="59">
        <f t="shared" si="31"/>
        <v>6396410</v>
      </c>
    </row>
    <row r="139" spans="1:16" ht="50.25" customHeight="1">
      <c r="A139" s="61" t="s">
        <v>447</v>
      </c>
      <c r="B139" s="61" t="s">
        <v>81</v>
      </c>
      <c r="C139" s="61"/>
      <c r="D139" s="66" t="s">
        <v>461</v>
      </c>
      <c r="E139" s="59">
        <v>0</v>
      </c>
      <c r="F139" s="59">
        <v>0</v>
      </c>
      <c r="G139" s="59">
        <v>0</v>
      </c>
      <c r="H139" s="59">
        <v>0</v>
      </c>
      <c r="I139" s="59">
        <v>0</v>
      </c>
      <c r="J139" s="59">
        <f t="shared" si="23"/>
        <v>6396410</v>
      </c>
      <c r="K139" s="60">
        <f>SUM(K140:K142)</f>
        <v>6396410</v>
      </c>
      <c r="L139" s="60">
        <v>0</v>
      </c>
      <c r="M139" s="60">
        <v>0</v>
      </c>
      <c r="N139" s="60">
        <v>0</v>
      </c>
      <c r="O139" s="60">
        <f>SUM(O140:O142)</f>
        <v>6396410</v>
      </c>
      <c r="P139" s="60">
        <f>SUM(P140:P142)</f>
        <v>6396410</v>
      </c>
    </row>
    <row r="140" spans="1:16" ht="77.25" customHeight="1">
      <c r="A140" s="51" t="s">
        <v>471</v>
      </c>
      <c r="B140" s="51" t="s">
        <v>75</v>
      </c>
      <c r="C140" s="51" t="s">
        <v>492</v>
      </c>
      <c r="D140" s="55" t="s">
        <v>459</v>
      </c>
      <c r="E140" s="53">
        <v>0</v>
      </c>
      <c r="F140" s="53">
        <v>0</v>
      </c>
      <c r="G140" s="53">
        <v>0</v>
      </c>
      <c r="H140" s="53">
        <v>0</v>
      </c>
      <c r="I140" s="53">
        <v>0</v>
      </c>
      <c r="J140" s="53">
        <f t="shared" si="23"/>
        <v>6396410</v>
      </c>
      <c r="K140" s="54">
        <v>6396410</v>
      </c>
      <c r="L140" s="54">
        <v>0</v>
      </c>
      <c r="M140" s="54">
        <v>0</v>
      </c>
      <c r="N140" s="54">
        <v>0</v>
      </c>
      <c r="O140" s="54">
        <v>6396410</v>
      </c>
      <c r="P140" s="53">
        <f t="shared" si="29"/>
        <v>6396410</v>
      </c>
    </row>
    <row r="141" spans="1:16" ht="54.75" customHeight="1">
      <c r="A141" s="51" t="s">
        <v>390</v>
      </c>
      <c r="B141" s="51" t="s">
        <v>391</v>
      </c>
      <c r="C141" s="51" t="s">
        <v>492</v>
      </c>
      <c r="D141" s="56" t="s">
        <v>392</v>
      </c>
      <c r="E141" s="53">
        <v>0</v>
      </c>
      <c r="F141" s="53">
        <v>0</v>
      </c>
      <c r="G141" s="53">
        <v>0</v>
      </c>
      <c r="H141" s="53">
        <v>0</v>
      </c>
      <c r="I141" s="53">
        <v>0</v>
      </c>
      <c r="J141" s="53">
        <f t="shared" si="23"/>
        <v>0</v>
      </c>
      <c r="K141" s="54">
        <v>0</v>
      </c>
      <c r="L141" s="54">
        <v>0</v>
      </c>
      <c r="M141" s="54">
        <v>0</v>
      </c>
      <c r="N141" s="54">
        <v>0</v>
      </c>
      <c r="O141" s="54">
        <v>0</v>
      </c>
      <c r="P141" s="53">
        <f t="shared" si="29"/>
        <v>0</v>
      </c>
    </row>
    <row r="142" spans="1:16" ht="78.75" customHeight="1">
      <c r="A142" s="51" t="s">
        <v>275</v>
      </c>
      <c r="B142" s="51" t="s">
        <v>404</v>
      </c>
      <c r="C142" s="51" t="s">
        <v>492</v>
      </c>
      <c r="D142" s="56" t="s">
        <v>405</v>
      </c>
      <c r="E142" s="53">
        <f>SUM(F142)</f>
        <v>0</v>
      </c>
      <c r="F142" s="53">
        <v>0</v>
      </c>
      <c r="G142" s="53">
        <v>0</v>
      </c>
      <c r="H142" s="53">
        <v>0</v>
      </c>
      <c r="I142" s="53">
        <v>0</v>
      </c>
      <c r="J142" s="53">
        <f>SUM(L142+O142)</f>
        <v>0</v>
      </c>
      <c r="K142" s="54">
        <v>0</v>
      </c>
      <c r="L142" s="54">
        <v>0</v>
      </c>
      <c r="M142" s="54">
        <v>0</v>
      </c>
      <c r="N142" s="54">
        <v>0</v>
      </c>
      <c r="O142" s="54">
        <v>0</v>
      </c>
      <c r="P142" s="53">
        <f>SUM(E142+J142)</f>
        <v>0</v>
      </c>
    </row>
    <row r="143" spans="1:16" ht="45.75" customHeight="1">
      <c r="A143" s="61" t="s">
        <v>398</v>
      </c>
      <c r="B143" s="61" t="s">
        <v>397</v>
      </c>
      <c r="C143" s="61"/>
      <c r="D143" s="58" t="s">
        <v>399</v>
      </c>
      <c r="E143" s="59">
        <f>E144</f>
        <v>0</v>
      </c>
      <c r="F143" s="59">
        <f>F144</f>
        <v>0</v>
      </c>
      <c r="G143" s="59">
        <v>0</v>
      </c>
      <c r="H143" s="59">
        <v>0</v>
      </c>
      <c r="I143" s="59">
        <v>0</v>
      </c>
      <c r="J143" s="59">
        <f t="shared" si="23"/>
        <v>0</v>
      </c>
      <c r="K143" s="60">
        <f>K144</f>
        <v>0</v>
      </c>
      <c r="L143" s="60">
        <v>0</v>
      </c>
      <c r="M143" s="60">
        <v>0</v>
      </c>
      <c r="N143" s="60">
        <v>0</v>
      </c>
      <c r="O143" s="60">
        <f>O144</f>
        <v>0</v>
      </c>
      <c r="P143" s="59">
        <f t="shared" si="29"/>
        <v>0</v>
      </c>
    </row>
    <row r="144" spans="1:16" ht="96.75" customHeight="1">
      <c r="A144" s="51" t="s">
        <v>393</v>
      </c>
      <c r="B144" s="51" t="s">
        <v>394</v>
      </c>
      <c r="C144" s="51" t="s">
        <v>395</v>
      </c>
      <c r="D144" s="56" t="s">
        <v>396</v>
      </c>
      <c r="E144" s="53">
        <f>SUM(F144)</f>
        <v>0</v>
      </c>
      <c r="F144" s="53">
        <v>0</v>
      </c>
      <c r="G144" s="53">
        <v>0</v>
      </c>
      <c r="H144" s="53">
        <v>0</v>
      </c>
      <c r="I144" s="53">
        <v>0</v>
      </c>
      <c r="J144" s="53">
        <f t="shared" si="23"/>
        <v>0</v>
      </c>
      <c r="K144" s="54">
        <v>0</v>
      </c>
      <c r="L144" s="54">
        <v>0</v>
      </c>
      <c r="M144" s="54">
        <v>0</v>
      </c>
      <c r="N144" s="54">
        <v>0</v>
      </c>
      <c r="O144" s="54">
        <v>0</v>
      </c>
      <c r="P144" s="53">
        <f t="shared" si="29"/>
        <v>0</v>
      </c>
    </row>
    <row r="145" spans="1:16" ht="80.25" customHeight="1">
      <c r="A145" s="61" t="s">
        <v>400</v>
      </c>
      <c r="B145" s="61" t="s">
        <v>484</v>
      </c>
      <c r="C145" s="61"/>
      <c r="D145" s="58" t="s">
        <v>525</v>
      </c>
      <c r="E145" s="53">
        <f>SUM(F145)</f>
        <v>0</v>
      </c>
      <c r="F145" s="59">
        <f>F146</f>
        <v>0</v>
      </c>
      <c r="G145" s="59">
        <v>0</v>
      </c>
      <c r="H145" s="59">
        <v>0</v>
      </c>
      <c r="I145" s="59">
        <v>0</v>
      </c>
      <c r="J145" s="59">
        <f t="shared" si="23"/>
        <v>0</v>
      </c>
      <c r="K145" s="60">
        <f>K147</f>
        <v>0</v>
      </c>
      <c r="L145" s="60">
        <v>0</v>
      </c>
      <c r="M145" s="60">
        <v>0</v>
      </c>
      <c r="N145" s="60">
        <v>0</v>
      </c>
      <c r="O145" s="60">
        <f>O147</f>
        <v>0</v>
      </c>
      <c r="P145" s="59">
        <f t="shared" si="29"/>
        <v>0</v>
      </c>
    </row>
    <row r="146" spans="1:16" ht="80.25" customHeight="1">
      <c r="A146" s="51" t="s">
        <v>127</v>
      </c>
      <c r="B146" s="51" t="s">
        <v>128</v>
      </c>
      <c r="C146" s="51" t="s">
        <v>106</v>
      </c>
      <c r="D146" s="55" t="s">
        <v>129</v>
      </c>
      <c r="E146" s="53">
        <f>SUM(F146)</f>
        <v>0</v>
      </c>
      <c r="F146" s="54">
        <v>0</v>
      </c>
      <c r="G146" s="54">
        <v>0</v>
      </c>
      <c r="H146" s="54">
        <v>0</v>
      </c>
      <c r="I146" s="54">
        <v>0</v>
      </c>
      <c r="J146" s="53">
        <v>0</v>
      </c>
      <c r="K146" s="54">
        <v>0</v>
      </c>
      <c r="L146" s="54">
        <v>0</v>
      </c>
      <c r="M146" s="54">
        <v>0</v>
      </c>
      <c r="N146" s="54">
        <v>0</v>
      </c>
      <c r="O146" s="54">
        <v>0</v>
      </c>
      <c r="P146" s="53">
        <f>SUM(E146+J146)</f>
        <v>0</v>
      </c>
    </row>
    <row r="147" spans="1:16" ht="58.5" customHeight="1">
      <c r="A147" s="51" t="s">
        <v>401</v>
      </c>
      <c r="B147" s="51" t="s">
        <v>377</v>
      </c>
      <c r="C147" s="51" t="s">
        <v>214</v>
      </c>
      <c r="D147" s="56" t="s">
        <v>378</v>
      </c>
      <c r="E147" s="53">
        <v>0</v>
      </c>
      <c r="F147" s="53">
        <v>0</v>
      </c>
      <c r="G147" s="53">
        <v>0</v>
      </c>
      <c r="H147" s="53">
        <v>0</v>
      </c>
      <c r="I147" s="53">
        <v>0</v>
      </c>
      <c r="J147" s="53">
        <f t="shared" si="23"/>
        <v>0</v>
      </c>
      <c r="K147" s="54">
        <v>0</v>
      </c>
      <c r="L147" s="54">
        <v>0</v>
      </c>
      <c r="M147" s="54">
        <v>0</v>
      </c>
      <c r="N147" s="54">
        <v>0</v>
      </c>
      <c r="O147" s="54">
        <v>0</v>
      </c>
      <c r="P147" s="53">
        <f t="shared" si="29"/>
        <v>0</v>
      </c>
    </row>
    <row r="148" spans="1:16" ht="69" customHeight="1">
      <c r="A148" s="61" t="s">
        <v>502</v>
      </c>
      <c r="B148" s="61" t="s">
        <v>503</v>
      </c>
      <c r="C148" s="61"/>
      <c r="D148" s="58" t="s">
        <v>504</v>
      </c>
      <c r="E148" s="59">
        <f t="shared" si="22"/>
        <v>1150900</v>
      </c>
      <c r="F148" s="60">
        <f>SUM(F149)</f>
        <v>1150900</v>
      </c>
      <c r="G148" s="60">
        <f aca="true" t="shared" si="32" ref="G148:O148">SUM(G149)</f>
        <v>0</v>
      </c>
      <c r="H148" s="60">
        <f t="shared" si="32"/>
        <v>0</v>
      </c>
      <c r="I148" s="60">
        <f t="shared" si="32"/>
        <v>0</v>
      </c>
      <c r="J148" s="60">
        <f t="shared" si="32"/>
        <v>0</v>
      </c>
      <c r="K148" s="60">
        <f t="shared" si="32"/>
        <v>0</v>
      </c>
      <c r="L148" s="60">
        <f t="shared" si="32"/>
        <v>0</v>
      </c>
      <c r="M148" s="60">
        <f t="shared" si="32"/>
        <v>0</v>
      </c>
      <c r="N148" s="60">
        <f t="shared" si="32"/>
        <v>0</v>
      </c>
      <c r="O148" s="60">
        <f t="shared" si="32"/>
        <v>0</v>
      </c>
      <c r="P148" s="59">
        <f t="shared" si="29"/>
        <v>1150900</v>
      </c>
    </row>
    <row r="149" spans="1:16" ht="70.5" customHeight="1">
      <c r="A149" s="51" t="s">
        <v>505</v>
      </c>
      <c r="B149" s="51" t="s">
        <v>506</v>
      </c>
      <c r="C149" s="51" t="s">
        <v>507</v>
      </c>
      <c r="D149" s="56" t="s">
        <v>508</v>
      </c>
      <c r="E149" s="53">
        <f t="shared" si="22"/>
        <v>1150900</v>
      </c>
      <c r="F149" s="48">
        <v>1150900</v>
      </c>
      <c r="G149" s="54">
        <v>0</v>
      </c>
      <c r="H149" s="54">
        <v>0</v>
      </c>
      <c r="I149" s="54">
        <v>0</v>
      </c>
      <c r="J149" s="53">
        <v>0</v>
      </c>
      <c r="K149" s="54">
        <v>0</v>
      </c>
      <c r="L149" s="54">
        <v>0</v>
      </c>
      <c r="M149" s="54">
        <v>0</v>
      </c>
      <c r="N149" s="54">
        <v>0</v>
      </c>
      <c r="O149" s="54">
        <v>0</v>
      </c>
      <c r="P149" s="53">
        <f t="shared" si="29"/>
        <v>1150900</v>
      </c>
    </row>
    <row r="150" spans="1:16" ht="74.25" customHeight="1">
      <c r="A150" s="61" t="s">
        <v>472</v>
      </c>
      <c r="B150" s="61" t="s">
        <v>460</v>
      </c>
      <c r="C150" s="61"/>
      <c r="D150" s="58" t="s">
        <v>485</v>
      </c>
      <c r="E150" s="59">
        <f>E151</f>
        <v>0</v>
      </c>
      <c r="F150" s="59">
        <f aca="true" t="shared" si="33" ref="F150:P150">F151</f>
        <v>0</v>
      </c>
      <c r="G150" s="59">
        <f t="shared" si="33"/>
        <v>0</v>
      </c>
      <c r="H150" s="59">
        <f t="shared" si="33"/>
        <v>0</v>
      </c>
      <c r="I150" s="59">
        <f t="shared" si="33"/>
        <v>0</v>
      </c>
      <c r="J150" s="59">
        <f t="shared" si="33"/>
        <v>117400</v>
      </c>
      <c r="K150" s="59">
        <f t="shared" si="33"/>
        <v>0</v>
      </c>
      <c r="L150" s="59">
        <f t="shared" si="33"/>
        <v>0</v>
      </c>
      <c r="M150" s="59">
        <f t="shared" si="33"/>
        <v>0</v>
      </c>
      <c r="N150" s="59">
        <f t="shared" si="33"/>
        <v>0</v>
      </c>
      <c r="O150" s="59">
        <f t="shared" si="33"/>
        <v>117400</v>
      </c>
      <c r="P150" s="59">
        <f t="shared" si="33"/>
        <v>117400</v>
      </c>
    </row>
    <row r="151" spans="1:16" ht="66.75" customHeight="1">
      <c r="A151" s="51" t="s">
        <v>267</v>
      </c>
      <c r="B151" s="51" t="s">
        <v>268</v>
      </c>
      <c r="C151" s="51" t="s">
        <v>269</v>
      </c>
      <c r="D151" s="55" t="s">
        <v>270</v>
      </c>
      <c r="E151" s="53">
        <f>F151+I151</f>
        <v>0</v>
      </c>
      <c r="F151" s="54">
        <v>0</v>
      </c>
      <c r="G151" s="54">
        <v>0</v>
      </c>
      <c r="H151" s="54">
        <v>0</v>
      </c>
      <c r="I151" s="54">
        <v>0</v>
      </c>
      <c r="J151" s="53">
        <f>L151+O151</f>
        <v>117400</v>
      </c>
      <c r="K151" s="54">
        <v>0</v>
      </c>
      <c r="L151" s="54">
        <v>0</v>
      </c>
      <c r="M151" s="53">
        <v>0</v>
      </c>
      <c r="N151" s="54">
        <v>0</v>
      </c>
      <c r="O151" s="54">
        <v>117400</v>
      </c>
      <c r="P151" s="53">
        <f>E151+J151</f>
        <v>117400</v>
      </c>
    </row>
    <row r="152" spans="1:16" ht="146.25" customHeight="1">
      <c r="A152" s="61" t="s">
        <v>55</v>
      </c>
      <c r="B152" s="61"/>
      <c r="C152" s="61"/>
      <c r="D152" s="62" t="s">
        <v>56</v>
      </c>
      <c r="E152" s="59">
        <f>E154+E156+E160+E158</f>
        <v>2836910</v>
      </c>
      <c r="F152" s="59">
        <f aca="true" t="shared" si="34" ref="F152:P152">F154+F156+F160+F158</f>
        <v>2836910</v>
      </c>
      <c r="G152" s="59">
        <f t="shared" si="34"/>
        <v>1748838</v>
      </c>
      <c r="H152" s="59">
        <f t="shared" si="34"/>
        <v>54923</v>
      </c>
      <c r="I152" s="59">
        <f t="shared" si="34"/>
        <v>0</v>
      </c>
      <c r="J152" s="59">
        <f t="shared" si="34"/>
        <v>0</v>
      </c>
      <c r="K152" s="59">
        <f t="shared" si="34"/>
        <v>0</v>
      </c>
      <c r="L152" s="59">
        <f t="shared" si="34"/>
        <v>0</v>
      </c>
      <c r="M152" s="59">
        <f t="shared" si="34"/>
        <v>0</v>
      </c>
      <c r="N152" s="59">
        <f t="shared" si="34"/>
        <v>0</v>
      </c>
      <c r="O152" s="59">
        <f t="shared" si="34"/>
        <v>0</v>
      </c>
      <c r="P152" s="59">
        <f t="shared" si="34"/>
        <v>2836910</v>
      </c>
    </row>
    <row r="153" spans="1:16" ht="81">
      <c r="A153" s="61" t="s">
        <v>58</v>
      </c>
      <c r="B153" s="61"/>
      <c r="C153" s="61"/>
      <c r="D153" s="65" t="s">
        <v>57</v>
      </c>
      <c r="E153" s="53"/>
      <c r="F153" s="54"/>
      <c r="G153" s="54"/>
      <c r="H153" s="54"/>
      <c r="I153" s="54"/>
      <c r="J153" s="53"/>
      <c r="K153" s="54"/>
      <c r="L153" s="54"/>
      <c r="M153" s="54"/>
      <c r="N153" s="54"/>
      <c r="O153" s="54"/>
      <c r="P153" s="53"/>
    </row>
    <row r="154" spans="1:16" ht="27">
      <c r="A154" s="61" t="s">
        <v>59</v>
      </c>
      <c r="B154" s="61" t="s">
        <v>82</v>
      </c>
      <c r="C154" s="61"/>
      <c r="D154" s="58" t="s">
        <v>529</v>
      </c>
      <c r="E154" s="59">
        <f t="shared" si="22"/>
        <v>2276034</v>
      </c>
      <c r="F154" s="60">
        <f>SUM(F155)</f>
        <v>2276034</v>
      </c>
      <c r="G154" s="60">
        <f>SUM(G155)</f>
        <v>1748838</v>
      </c>
      <c r="H154" s="60">
        <f>SUM(H155)</f>
        <v>54923</v>
      </c>
      <c r="I154" s="60">
        <f>SUM(I155)</f>
        <v>0</v>
      </c>
      <c r="J154" s="59">
        <f t="shared" si="23"/>
        <v>0</v>
      </c>
      <c r="K154" s="60">
        <f>SUM(K155)</f>
        <v>0</v>
      </c>
      <c r="L154" s="60">
        <f>SUM(L155)</f>
        <v>0</v>
      </c>
      <c r="M154" s="60">
        <f>SUM(M155)</f>
        <v>0</v>
      </c>
      <c r="N154" s="60">
        <f>SUM(N155)</f>
        <v>0</v>
      </c>
      <c r="O154" s="60">
        <f>SUM(O155)</f>
        <v>0</v>
      </c>
      <c r="P154" s="59">
        <f t="shared" si="29"/>
        <v>2276034</v>
      </c>
    </row>
    <row r="155" spans="1:16" ht="79.5" customHeight="1">
      <c r="A155" s="51" t="s">
        <v>60</v>
      </c>
      <c r="B155" s="51" t="s">
        <v>585</v>
      </c>
      <c r="C155" s="51" t="s">
        <v>555</v>
      </c>
      <c r="D155" s="56" t="s">
        <v>61</v>
      </c>
      <c r="E155" s="53">
        <f t="shared" si="22"/>
        <v>2276034</v>
      </c>
      <c r="F155" s="54">
        <v>2276034</v>
      </c>
      <c r="G155" s="54">
        <v>1748838</v>
      </c>
      <c r="H155" s="54">
        <v>54923</v>
      </c>
      <c r="I155" s="54">
        <v>0</v>
      </c>
      <c r="J155" s="53">
        <f t="shared" si="23"/>
        <v>0</v>
      </c>
      <c r="K155" s="54">
        <v>0</v>
      </c>
      <c r="L155" s="54">
        <v>0</v>
      </c>
      <c r="M155" s="54">
        <v>0</v>
      </c>
      <c r="N155" s="54">
        <v>0</v>
      </c>
      <c r="O155" s="54"/>
      <c r="P155" s="53">
        <f t="shared" si="29"/>
        <v>2276034</v>
      </c>
    </row>
    <row r="156" spans="1:16" ht="54">
      <c r="A156" s="61" t="s">
        <v>509</v>
      </c>
      <c r="B156" s="61" t="s">
        <v>510</v>
      </c>
      <c r="C156" s="61" t="s">
        <v>559</v>
      </c>
      <c r="D156" s="66" t="s">
        <v>513</v>
      </c>
      <c r="E156" s="59">
        <f t="shared" si="22"/>
        <v>375876</v>
      </c>
      <c r="F156" s="60">
        <f>SUM(F157)</f>
        <v>375876</v>
      </c>
      <c r="G156" s="60">
        <f aca="true" t="shared" si="35" ref="G156:O156">SUM(G157)</f>
        <v>0</v>
      </c>
      <c r="H156" s="60">
        <f t="shared" si="35"/>
        <v>0</v>
      </c>
      <c r="I156" s="60">
        <f t="shared" si="35"/>
        <v>0</v>
      </c>
      <c r="J156" s="60">
        <f t="shared" si="35"/>
        <v>0</v>
      </c>
      <c r="K156" s="60">
        <f t="shared" si="35"/>
        <v>0</v>
      </c>
      <c r="L156" s="60">
        <f t="shared" si="35"/>
        <v>0</v>
      </c>
      <c r="M156" s="60">
        <f t="shared" si="35"/>
        <v>0</v>
      </c>
      <c r="N156" s="60">
        <f t="shared" si="35"/>
        <v>0</v>
      </c>
      <c r="O156" s="60">
        <f t="shared" si="35"/>
        <v>0</v>
      </c>
      <c r="P156" s="59">
        <f t="shared" si="29"/>
        <v>375876</v>
      </c>
    </row>
    <row r="157" spans="1:16" ht="47.25" customHeight="1">
      <c r="A157" s="51" t="s">
        <v>511</v>
      </c>
      <c r="B157" s="51" t="s">
        <v>512</v>
      </c>
      <c r="C157" s="51" t="s">
        <v>559</v>
      </c>
      <c r="D157" s="56" t="s">
        <v>514</v>
      </c>
      <c r="E157" s="53">
        <f t="shared" si="22"/>
        <v>375876</v>
      </c>
      <c r="F157" s="54">
        <v>375876</v>
      </c>
      <c r="G157" s="54">
        <v>0</v>
      </c>
      <c r="H157" s="54">
        <v>0</v>
      </c>
      <c r="I157" s="54">
        <v>0</v>
      </c>
      <c r="J157" s="53">
        <f t="shared" si="23"/>
        <v>0</v>
      </c>
      <c r="K157" s="54">
        <v>0</v>
      </c>
      <c r="L157" s="54">
        <v>0</v>
      </c>
      <c r="M157" s="54">
        <v>0</v>
      </c>
      <c r="N157" s="54">
        <v>0</v>
      </c>
      <c r="O157" s="54">
        <v>0</v>
      </c>
      <c r="P157" s="53">
        <f t="shared" si="29"/>
        <v>375876</v>
      </c>
    </row>
    <row r="158" spans="1:16" ht="51.75" customHeight="1">
      <c r="A158" s="61" t="s">
        <v>443</v>
      </c>
      <c r="B158" s="61" t="s">
        <v>81</v>
      </c>
      <c r="C158" s="61"/>
      <c r="D158" s="78" t="s">
        <v>461</v>
      </c>
      <c r="E158" s="59">
        <f>E159</f>
        <v>0</v>
      </c>
      <c r="F158" s="59">
        <f aca="true" t="shared" si="36" ref="F158:O158">F159</f>
        <v>0</v>
      </c>
      <c r="G158" s="59">
        <f t="shared" si="36"/>
        <v>0</v>
      </c>
      <c r="H158" s="59">
        <f t="shared" si="36"/>
        <v>0</v>
      </c>
      <c r="I158" s="59">
        <f t="shared" si="36"/>
        <v>0</v>
      </c>
      <c r="J158" s="59">
        <f t="shared" si="36"/>
        <v>0</v>
      </c>
      <c r="K158" s="59">
        <f t="shared" si="36"/>
        <v>0</v>
      </c>
      <c r="L158" s="59">
        <f t="shared" si="36"/>
        <v>0</v>
      </c>
      <c r="M158" s="59">
        <f t="shared" si="36"/>
        <v>0</v>
      </c>
      <c r="N158" s="59">
        <f t="shared" si="36"/>
        <v>0</v>
      </c>
      <c r="O158" s="59">
        <f t="shared" si="36"/>
        <v>0</v>
      </c>
      <c r="P158" s="59">
        <f t="shared" si="29"/>
        <v>0</v>
      </c>
    </row>
    <row r="159" spans="1:16" ht="63.75" customHeight="1">
      <c r="A159" s="51" t="s">
        <v>403</v>
      </c>
      <c r="B159" s="51" t="s">
        <v>404</v>
      </c>
      <c r="C159" s="51" t="s">
        <v>492</v>
      </c>
      <c r="D159" s="56" t="s">
        <v>405</v>
      </c>
      <c r="E159" s="53">
        <v>0</v>
      </c>
      <c r="F159" s="53">
        <v>0</v>
      </c>
      <c r="G159" s="53">
        <v>0</v>
      </c>
      <c r="H159" s="53">
        <v>0</v>
      </c>
      <c r="I159" s="53">
        <v>0</v>
      </c>
      <c r="J159" s="53">
        <f>SUM(L159+O159)</f>
        <v>0</v>
      </c>
      <c r="K159" s="54">
        <v>0</v>
      </c>
      <c r="L159" s="53">
        <v>0</v>
      </c>
      <c r="M159" s="53">
        <v>0</v>
      </c>
      <c r="N159" s="53">
        <v>0</v>
      </c>
      <c r="O159" s="54">
        <v>0</v>
      </c>
      <c r="P159" s="53">
        <f>SUM(E159+J159)</f>
        <v>0</v>
      </c>
    </row>
    <row r="160" spans="1:16" ht="58.5" customHeight="1">
      <c r="A160" s="61" t="s">
        <v>402</v>
      </c>
      <c r="B160" s="61" t="s">
        <v>484</v>
      </c>
      <c r="C160" s="61"/>
      <c r="D160" s="66" t="s">
        <v>525</v>
      </c>
      <c r="E160" s="59">
        <f>E161+E162</f>
        <v>185000</v>
      </c>
      <c r="F160" s="59">
        <f aca="true" t="shared" si="37" ref="F160:P160">F161+F162</f>
        <v>185000</v>
      </c>
      <c r="G160" s="59">
        <f t="shared" si="37"/>
        <v>0</v>
      </c>
      <c r="H160" s="59">
        <f t="shared" si="37"/>
        <v>0</v>
      </c>
      <c r="I160" s="59">
        <f t="shared" si="37"/>
        <v>0</v>
      </c>
      <c r="J160" s="59">
        <f t="shared" si="37"/>
        <v>0</v>
      </c>
      <c r="K160" s="59">
        <f t="shared" si="37"/>
        <v>0</v>
      </c>
      <c r="L160" s="59">
        <f t="shared" si="37"/>
        <v>0</v>
      </c>
      <c r="M160" s="59">
        <f t="shared" si="37"/>
        <v>0</v>
      </c>
      <c r="N160" s="59">
        <f t="shared" si="37"/>
        <v>0</v>
      </c>
      <c r="O160" s="59">
        <f t="shared" si="37"/>
        <v>0</v>
      </c>
      <c r="P160" s="59">
        <f t="shared" si="37"/>
        <v>185000</v>
      </c>
    </row>
    <row r="161" spans="1:16" ht="79.5" customHeight="1">
      <c r="A161" s="51" t="s">
        <v>406</v>
      </c>
      <c r="B161" s="51" t="s">
        <v>407</v>
      </c>
      <c r="C161" s="51" t="s">
        <v>214</v>
      </c>
      <c r="D161" s="56" t="s">
        <v>408</v>
      </c>
      <c r="E161" s="53">
        <v>0</v>
      </c>
      <c r="F161" s="53">
        <v>0</v>
      </c>
      <c r="G161" s="53">
        <v>0</v>
      </c>
      <c r="H161" s="53">
        <v>0</v>
      </c>
      <c r="I161" s="53">
        <v>0</v>
      </c>
      <c r="J161" s="53">
        <f t="shared" si="23"/>
        <v>0</v>
      </c>
      <c r="K161" s="54">
        <v>0</v>
      </c>
      <c r="L161" s="53">
        <v>0</v>
      </c>
      <c r="M161" s="53">
        <v>0</v>
      </c>
      <c r="N161" s="53">
        <v>0</v>
      </c>
      <c r="O161" s="54">
        <v>0</v>
      </c>
      <c r="P161" s="53">
        <f t="shared" si="29"/>
        <v>0</v>
      </c>
    </row>
    <row r="162" spans="1:16" ht="57.75" customHeight="1">
      <c r="A162" s="51" t="s">
        <v>102</v>
      </c>
      <c r="B162" s="51" t="s">
        <v>103</v>
      </c>
      <c r="C162" s="51" t="s">
        <v>214</v>
      </c>
      <c r="D162" s="56" t="s">
        <v>436</v>
      </c>
      <c r="E162" s="53">
        <f>F162</f>
        <v>185000</v>
      </c>
      <c r="F162" s="53">
        <v>185000</v>
      </c>
      <c r="G162" s="53">
        <v>0</v>
      </c>
      <c r="H162" s="53">
        <v>0</v>
      </c>
      <c r="I162" s="53">
        <v>0</v>
      </c>
      <c r="J162" s="53">
        <v>0</v>
      </c>
      <c r="K162" s="54">
        <v>0</v>
      </c>
      <c r="L162" s="53">
        <v>0</v>
      </c>
      <c r="M162" s="53">
        <v>0</v>
      </c>
      <c r="N162" s="53">
        <v>0</v>
      </c>
      <c r="O162" s="54">
        <v>0</v>
      </c>
      <c r="P162" s="53">
        <f>E162</f>
        <v>185000</v>
      </c>
    </row>
    <row r="163" spans="1:16" ht="71.25" customHeight="1">
      <c r="A163" s="61" t="s">
        <v>62</v>
      </c>
      <c r="B163" s="61"/>
      <c r="C163" s="61"/>
      <c r="D163" s="79" t="s">
        <v>543</v>
      </c>
      <c r="E163" s="59">
        <f>E165+E167+E180</f>
        <v>22005943</v>
      </c>
      <c r="F163" s="59">
        <f aca="true" t="shared" si="38" ref="F163:P163">F165+F167+F180</f>
        <v>21605943</v>
      </c>
      <c r="G163" s="59">
        <f t="shared" si="38"/>
        <v>1841210</v>
      </c>
      <c r="H163" s="59">
        <f t="shared" si="38"/>
        <v>48159</v>
      </c>
      <c r="I163" s="59">
        <f t="shared" si="38"/>
        <v>0</v>
      </c>
      <c r="J163" s="59">
        <f t="shared" si="38"/>
        <v>0</v>
      </c>
      <c r="K163" s="59">
        <f t="shared" si="38"/>
        <v>0</v>
      </c>
      <c r="L163" s="59">
        <f t="shared" si="38"/>
        <v>0</v>
      </c>
      <c r="M163" s="59">
        <f t="shared" si="38"/>
        <v>0</v>
      </c>
      <c r="N163" s="59">
        <f t="shared" si="38"/>
        <v>0</v>
      </c>
      <c r="O163" s="59">
        <f t="shared" si="38"/>
        <v>0</v>
      </c>
      <c r="P163" s="59">
        <f t="shared" si="38"/>
        <v>22005943</v>
      </c>
    </row>
    <row r="164" spans="1:16" ht="54">
      <c r="A164" s="51" t="s">
        <v>63</v>
      </c>
      <c r="B164" s="51"/>
      <c r="C164" s="51"/>
      <c r="D164" s="79" t="s">
        <v>272</v>
      </c>
      <c r="E164" s="53"/>
      <c r="F164" s="54"/>
      <c r="G164" s="54"/>
      <c r="H164" s="54"/>
      <c r="I164" s="54"/>
      <c r="J164" s="53"/>
      <c r="K164" s="54"/>
      <c r="L164" s="54"/>
      <c r="M164" s="54"/>
      <c r="N164" s="54"/>
      <c r="O164" s="54"/>
      <c r="P164" s="53"/>
    </row>
    <row r="165" spans="1:16" ht="48" customHeight="1">
      <c r="A165" s="80" t="s">
        <v>64</v>
      </c>
      <c r="B165" s="61" t="s">
        <v>82</v>
      </c>
      <c r="C165" s="61"/>
      <c r="D165" s="58" t="s">
        <v>529</v>
      </c>
      <c r="E165" s="59">
        <f t="shared" si="22"/>
        <v>2351881</v>
      </c>
      <c r="F165" s="60">
        <f>SUM(F166)</f>
        <v>2351881</v>
      </c>
      <c r="G165" s="60">
        <f>SUM(G166)</f>
        <v>1841210</v>
      </c>
      <c r="H165" s="60">
        <f>SUM(H166)</f>
        <v>48159</v>
      </c>
      <c r="I165" s="60">
        <f>SUM(I166)</f>
        <v>0</v>
      </c>
      <c r="J165" s="59">
        <f t="shared" si="23"/>
        <v>0</v>
      </c>
      <c r="K165" s="60">
        <f>SUM(K166)</f>
        <v>0</v>
      </c>
      <c r="L165" s="60">
        <f>SUM(L166)</f>
        <v>0</v>
      </c>
      <c r="M165" s="60">
        <f>SUM(M166)</f>
        <v>0</v>
      </c>
      <c r="N165" s="60">
        <f>SUM(N166)</f>
        <v>0</v>
      </c>
      <c r="O165" s="60">
        <f>SUM(O166)</f>
        <v>0</v>
      </c>
      <c r="P165" s="59">
        <f t="shared" si="29"/>
        <v>2351881</v>
      </c>
    </row>
    <row r="166" spans="1:16" ht="72.75" customHeight="1">
      <c r="A166" s="51" t="s">
        <v>65</v>
      </c>
      <c r="B166" s="51" t="s">
        <v>585</v>
      </c>
      <c r="C166" s="51" t="s">
        <v>555</v>
      </c>
      <c r="D166" s="56" t="s">
        <v>229</v>
      </c>
      <c r="E166" s="53">
        <f t="shared" si="22"/>
        <v>2351881</v>
      </c>
      <c r="F166" s="54">
        <v>2351881</v>
      </c>
      <c r="G166" s="54">
        <v>1841210</v>
      </c>
      <c r="H166" s="54">
        <v>48159</v>
      </c>
      <c r="I166" s="54">
        <v>0</v>
      </c>
      <c r="J166" s="53">
        <f t="shared" si="23"/>
        <v>0</v>
      </c>
      <c r="K166" s="54">
        <v>0</v>
      </c>
      <c r="L166" s="54">
        <v>0</v>
      </c>
      <c r="M166" s="54">
        <v>0</v>
      </c>
      <c r="N166" s="54">
        <v>0</v>
      </c>
      <c r="O166" s="54">
        <v>0</v>
      </c>
      <c r="P166" s="53">
        <f t="shared" si="29"/>
        <v>2351881</v>
      </c>
    </row>
    <row r="167" spans="1:16" ht="45.75" customHeight="1">
      <c r="A167" s="61" t="s">
        <v>66</v>
      </c>
      <c r="B167" s="61" t="s">
        <v>199</v>
      </c>
      <c r="C167" s="61"/>
      <c r="D167" s="58" t="s">
        <v>531</v>
      </c>
      <c r="E167" s="59">
        <f>SUM(F167)</f>
        <v>19254062</v>
      </c>
      <c r="F167" s="60">
        <f>F168+F170+F171+F174</f>
        <v>19254062</v>
      </c>
      <c r="G167" s="60">
        <f>SUM(G168+G174+G170+G169)</f>
        <v>0</v>
      </c>
      <c r="H167" s="60">
        <f>SUM(H168+H174+H170+H169)</f>
        <v>0</v>
      </c>
      <c r="I167" s="60">
        <f>SUM(I168+I174+I170)</f>
        <v>0</v>
      </c>
      <c r="J167" s="59">
        <f t="shared" si="23"/>
        <v>0</v>
      </c>
      <c r="K167" s="60">
        <f>SUM(K168+K174+K170+K169)</f>
        <v>0</v>
      </c>
      <c r="L167" s="60">
        <f>SUM(L168+L174+L170+L169)</f>
        <v>0</v>
      </c>
      <c r="M167" s="60">
        <f>SUM(M168+M174+M170+M169)</f>
        <v>0</v>
      </c>
      <c r="N167" s="60">
        <f>SUM(N168+N174+N170+N169)</f>
        <v>0</v>
      </c>
      <c r="O167" s="60">
        <f>SUM(O168+O174+O170+O169)</f>
        <v>0</v>
      </c>
      <c r="P167" s="59">
        <f t="shared" si="29"/>
        <v>19254062</v>
      </c>
    </row>
    <row r="168" spans="1:16" ht="55.5">
      <c r="A168" s="51" t="s">
        <v>67</v>
      </c>
      <c r="B168" s="51" t="s">
        <v>200</v>
      </c>
      <c r="C168" s="51" t="s">
        <v>574</v>
      </c>
      <c r="D168" s="81" t="s">
        <v>201</v>
      </c>
      <c r="E168" s="53">
        <f t="shared" si="22"/>
        <v>14691239</v>
      </c>
      <c r="F168" s="54">
        <f>7622339+7068900</f>
        <v>14691239</v>
      </c>
      <c r="G168" s="54">
        <v>0</v>
      </c>
      <c r="H168" s="54">
        <v>0</v>
      </c>
      <c r="I168" s="54">
        <v>0</v>
      </c>
      <c r="J168" s="53">
        <f t="shared" si="23"/>
        <v>0</v>
      </c>
      <c r="K168" s="54">
        <v>0</v>
      </c>
      <c r="L168" s="54">
        <v>0</v>
      </c>
      <c r="M168" s="54">
        <v>0</v>
      </c>
      <c r="N168" s="54">
        <v>0</v>
      </c>
      <c r="O168" s="54">
        <v>0</v>
      </c>
      <c r="P168" s="53">
        <f t="shared" si="29"/>
        <v>14691239</v>
      </c>
    </row>
    <row r="169" spans="1:16" ht="55.5" hidden="1">
      <c r="A169" s="51" t="s">
        <v>517</v>
      </c>
      <c r="B169" s="51" t="s">
        <v>518</v>
      </c>
      <c r="C169" s="51" t="s">
        <v>519</v>
      </c>
      <c r="D169" s="81" t="s">
        <v>520</v>
      </c>
      <c r="E169" s="53">
        <f t="shared" si="22"/>
        <v>0</v>
      </c>
      <c r="F169" s="54"/>
      <c r="G169" s="54">
        <v>0</v>
      </c>
      <c r="H169" s="54">
        <v>0</v>
      </c>
      <c r="I169" s="54">
        <v>0</v>
      </c>
      <c r="J169" s="53">
        <f t="shared" si="23"/>
        <v>0</v>
      </c>
      <c r="K169" s="54">
        <v>0</v>
      </c>
      <c r="L169" s="54"/>
      <c r="M169" s="54">
        <v>0</v>
      </c>
      <c r="N169" s="54">
        <v>0</v>
      </c>
      <c r="O169" s="54">
        <v>0</v>
      </c>
      <c r="P169" s="53">
        <f t="shared" si="29"/>
        <v>0</v>
      </c>
    </row>
    <row r="170" spans="1:16" ht="46.5" customHeight="1">
      <c r="A170" s="51" t="s">
        <v>68</v>
      </c>
      <c r="B170" s="51" t="s">
        <v>69</v>
      </c>
      <c r="C170" s="51" t="s">
        <v>235</v>
      </c>
      <c r="D170" s="81" t="s">
        <v>95</v>
      </c>
      <c r="E170" s="53">
        <f t="shared" si="22"/>
        <v>3286123</v>
      </c>
      <c r="F170" s="54">
        <v>3286123</v>
      </c>
      <c r="G170" s="54">
        <v>0</v>
      </c>
      <c r="H170" s="54">
        <v>0</v>
      </c>
      <c r="I170" s="54">
        <v>0</v>
      </c>
      <c r="J170" s="53">
        <v>0</v>
      </c>
      <c r="K170" s="54">
        <v>0</v>
      </c>
      <c r="L170" s="54">
        <v>0</v>
      </c>
      <c r="M170" s="54">
        <v>0</v>
      </c>
      <c r="N170" s="54">
        <v>0</v>
      </c>
      <c r="O170" s="54">
        <v>0</v>
      </c>
      <c r="P170" s="53">
        <f t="shared" si="29"/>
        <v>3286123</v>
      </c>
    </row>
    <row r="171" spans="1:16" ht="72.75" customHeight="1">
      <c r="A171" s="51" t="s">
        <v>350</v>
      </c>
      <c r="B171" s="51" t="s">
        <v>351</v>
      </c>
      <c r="C171" s="51"/>
      <c r="D171" s="81" t="s">
        <v>292</v>
      </c>
      <c r="E171" s="53">
        <f t="shared" si="22"/>
        <v>676700</v>
      </c>
      <c r="F171" s="54">
        <f>F172</f>
        <v>676700</v>
      </c>
      <c r="G171" s="54">
        <f>SUM(G172:G173)</f>
        <v>0</v>
      </c>
      <c r="H171" s="54">
        <f>SUM(H172:H173)</f>
        <v>0</v>
      </c>
      <c r="I171" s="54">
        <f>SUM(I172:I173)</f>
        <v>0</v>
      </c>
      <c r="J171" s="54">
        <f>SUM(J172:J173)</f>
        <v>0</v>
      </c>
      <c r="K171" s="54">
        <v>0</v>
      </c>
      <c r="L171" s="54">
        <v>0</v>
      </c>
      <c r="M171" s="54">
        <v>0</v>
      </c>
      <c r="N171" s="54">
        <v>0</v>
      </c>
      <c r="O171" s="54">
        <v>0</v>
      </c>
      <c r="P171" s="53">
        <f t="shared" si="29"/>
        <v>676700</v>
      </c>
    </row>
    <row r="172" spans="1:16" ht="77.25" customHeight="1">
      <c r="A172" s="51" t="s">
        <v>352</v>
      </c>
      <c r="B172" s="51" t="s">
        <v>353</v>
      </c>
      <c r="C172" s="51" t="s">
        <v>575</v>
      </c>
      <c r="D172" s="81" t="s">
        <v>354</v>
      </c>
      <c r="E172" s="53">
        <f t="shared" si="22"/>
        <v>676700</v>
      </c>
      <c r="F172" s="54">
        <f>471700+205000</f>
        <v>676700</v>
      </c>
      <c r="G172" s="54">
        <v>0</v>
      </c>
      <c r="H172" s="54">
        <v>0</v>
      </c>
      <c r="I172" s="54">
        <v>0</v>
      </c>
      <c r="J172" s="53">
        <v>0</v>
      </c>
      <c r="K172" s="54">
        <v>0</v>
      </c>
      <c r="L172" s="54">
        <v>0</v>
      </c>
      <c r="M172" s="54">
        <v>0</v>
      </c>
      <c r="N172" s="54">
        <v>0</v>
      </c>
      <c r="O172" s="54">
        <v>0</v>
      </c>
      <c r="P172" s="53">
        <f t="shared" si="29"/>
        <v>676700</v>
      </c>
    </row>
    <row r="173" spans="1:16" ht="74.25" customHeight="1">
      <c r="A173" s="51" t="s">
        <v>355</v>
      </c>
      <c r="B173" s="51" t="s">
        <v>356</v>
      </c>
      <c r="C173" s="51" t="s">
        <v>575</v>
      </c>
      <c r="D173" s="81" t="s">
        <v>357</v>
      </c>
      <c r="E173" s="53">
        <f t="shared" si="22"/>
        <v>0</v>
      </c>
      <c r="F173" s="54">
        <v>0</v>
      </c>
      <c r="G173" s="54">
        <v>0</v>
      </c>
      <c r="H173" s="54">
        <v>0</v>
      </c>
      <c r="I173" s="54">
        <v>0</v>
      </c>
      <c r="J173" s="53">
        <v>0</v>
      </c>
      <c r="K173" s="54">
        <v>0</v>
      </c>
      <c r="L173" s="54">
        <v>0</v>
      </c>
      <c r="M173" s="54">
        <v>0</v>
      </c>
      <c r="N173" s="54">
        <v>0</v>
      </c>
      <c r="O173" s="54">
        <v>0</v>
      </c>
      <c r="P173" s="53">
        <f t="shared" si="29"/>
        <v>0</v>
      </c>
    </row>
    <row r="174" spans="1:16" ht="69" customHeight="1">
      <c r="A174" s="61" t="s">
        <v>70</v>
      </c>
      <c r="B174" s="61" t="s">
        <v>71</v>
      </c>
      <c r="C174" s="61"/>
      <c r="D174" s="78" t="s">
        <v>273</v>
      </c>
      <c r="E174" s="59">
        <f t="shared" si="22"/>
        <v>600000</v>
      </c>
      <c r="F174" s="60">
        <f>SUM(F175)</f>
        <v>600000</v>
      </c>
      <c r="G174" s="60">
        <f>SUM(G175)</f>
        <v>0</v>
      </c>
      <c r="H174" s="60">
        <f>SUM(H175)</f>
        <v>0</v>
      </c>
      <c r="I174" s="60">
        <v>0</v>
      </c>
      <c r="J174" s="59">
        <f t="shared" si="23"/>
        <v>0</v>
      </c>
      <c r="K174" s="60">
        <v>0</v>
      </c>
      <c r="L174" s="60">
        <v>0</v>
      </c>
      <c r="M174" s="60">
        <v>0</v>
      </c>
      <c r="N174" s="60">
        <v>0</v>
      </c>
      <c r="O174" s="60">
        <v>0</v>
      </c>
      <c r="P174" s="59">
        <f t="shared" si="29"/>
        <v>600000</v>
      </c>
    </row>
    <row r="175" spans="1:16" ht="65.25" customHeight="1">
      <c r="A175" s="51" t="s">
        <v>133</v>
      </c>
      <c r="B175" s="51" t="s">
        <v>134</v>
      </c>
      <c r="C175" s="51" t="s">
        <v>575</v>
      </c>
      <c r="D175" s="81" t="s">
        <v>135</v>
      </c>
      <c r="E175" s="53">
        <f>SUM(F175)</f>
        <v>600000</v>
      </c>
      <c r="F175" s="54">
        <v>600000</v>
      </c>
      <c r="G175" s="54">
        <v>0</v>
      </c>
      <c r="H175" s="54">
        <v>0</v>
      </c>
      <c r="I175" s="54">
        <v>0</v>
      </c>
      <c r="J175" s="53">
        <v>0</v>
      </c>
      <c r="K175" s="54">
        <v>0</v>
      </c>
      <c r="L175" s="54">
        <v>0</v>
      </c>
      <c r="M175" s="54">
        <v>0</v>
      </c>
      <c r="N175" s="54">
        <v>0</v>
      </c>
      <c r="O175" s="54">
        <v>0</v>
      </c>
      <c r="P175" s="53">
        <v>0</v>
      </c>
    </row>
    <row r="176" spans="1:16" ht="42.75" customHeight="1">
      <c r="A176" s="61" t="s">
        <v>409</v>
      </c>
      <c r="B176" s="61" t="s">
        <v>81</v>
      </c>
      <c r="C176" s="61"/>
      <c r="D176" s="78" t="s">
        <v>461</v>
      </c>
      <c r="E176" s="59">
        <v>0</v>
      </c>
      <c r="F176" s="59">
        <v>0</v>
      </c>
      <c r="G176" s="59">
        <v>0</v>
      </c>
      <c r="H176" s="59">
        <v>0</v>
      </c>
      <c r="I176" s="59">
        <v>0</v>
      </c>
      <c r="J176" s="59">
        <f t="shared" si="23"/>
        <v>0</v>
      </c>
      <c r="K176" s="60">
        <f>K177</f>
        <v>0</v>
      </c>
      <c r="L176" s="60">
        <v>0</v>
      </c>
      <c r="M176" s="60">
        <v>0</v>
      </c>
      <c r="N176" s="60">
        <v>0</v>
      </c>
      <c r="O176" s="60">
        <f>O177</f>
        <v>0</v>
      </c>
      <c r="P176" s="59">
        <f t="shared" si="29"/>
        <v>0</v>
      </c>
    </row>
    <row r="177" spans="1:16" ht="39" customHeight="1">
      <c r="A177" s="51" t="s">
        <v>410</v>
      </c>
      <c r="B177" s="51" t="s">
        <v>411</v>
      </c>
      <c r="C177" s="51" t="s">
        <v>492</v>
      </c>
      <c r="D177" s="81" t="s">
        <v>412</v>
      </c>
      <c r="E177" s="53">
        <v>0</v>
      </c>
      <c r="F177" s="53">
        <v>0</v>
      </c>
      <c r="G177" s="53">
        <v>0</v>
      </c>
      <c r="H177" s="53">
        <v>0</v>
      </c>
      <c r="I177" s="53">
        <v>0</v>
      </c>
      <c r="J177" s="53">
        <f t="shared" si="23"/>
        <v>0</v>
      </c>
      <c r="K177" s="54"/>
      <c r="L177" s="54">
        <v>0</v>
      </c>
      <c r="M177" s="54">
        <v>0</v>
      </c>
      <c r="N177" s="54">
        <v>0</v>
      </c>
      <c r="O177" s="54"/>
      <c r="P177" s="53">
        <f t="shared" si="29"/>
        <v>0</v>
      </c>
    </row>
    <row r="178" spans="1:16" ht="54">
      <c r="A178" s="61" t="s">
        <v>413</v>
      </c>
      <c r="B178" s="61" t="s">
        <v>484</v>
      </c>
      <c r="C178" s="61"/>
      <c r="D178" s="78" t="s">
        <v>525</v>
      </c>
      <c r="E178" s="59">
        <v>0</v>
      </c>
      <c r="F178" s="59">
        <v>0</v>
      </c>
      <c r="G178" s="59">
        <v>0</v>
      </c>
      <c r="H178" s="59">
        <v>0</v>
      </c>
      <c r="I178" s="59">
        <v>0</v>
      </c>
      <c r="J178" s="59">
        <f t="shared" si="23"/>
        <v>0</v>
      </c>
      <c r="K178" s="60">
        <f>K179</f>
        <v>0</v>
      </c>
      <c r="L178" s="60">
        <v>0</v>
      </c>
      <c r="M178" s="60">
        <v>0</v>
      </c>
      <c r="N178" s="60">
        <v>0</v>
      </c>
      <c r="O178" s="60">
        <f>O179</f>
        <v>0</v>
      </c>
      <c r="P178" s="59">
        <f t="shared" si="29"/>
        <v>0</v>
      </c>
    </row>
    <row r="179" spans="1:16" ht="55.5">
      <c r="A179" s="51" t="s">
        <v>631</v>
      </c>
      <c r="B179" s="51" t="s">
        <v>377</v>
      </c>
      <c r="C179" s="51" t="s">
        <v>214</v>
      </c>
      <c r="D179" s="81" t="s">
        <v>378</v>
      </c>
      <c r="E179" s="53">
        <v>0</v>
      </c>
      <c r="F179" s="53">
        <v>0</v>
      </c>
      <c r="G179" s="53">
        <v>0</v>
      </c>
      <c r="H179" s="53">
        <v>0</v>
      </c>
      <c r="I179" s="53">
        <v>0</v>
      </c>
      <c r="J179" s="53">
        <f t="shared" si="23"/>
        <v>0</v>
      </c>
      <c r="K179" s="54">
        <v>0</v>
      </c>
      <c r="L179" s="54">
        <v>0</v>
      </c>
      <c r="M179" s="54">
        <v>0</v>
      </c>
      <c r="N179" s="54">
        <v>0</v>
      </c>
      <c r="O179" s="54">
        <v>0</v>
      </c>
      <c r="P179" s="53">
        <f t="shared" si="29"/>
        <v>0</v>
      </c>
    </row>
    <row r="180" spans="1:16" ht="27.75">
      <c r="A180" s="51" t="s">
        <v>72</v>
      </c>
      <c r="B180" s="51" t="s">
        <v>73</v>
      </c>
      <c r="C180" s="51" t="s">
        <v>576</v>
      </c>
      <c r="D180" s="55" t="s">
        <v>539</v>
      </c>
      <c r="E180" s="53">
        <v>400000</v>
      </c>
      <c r="F180" s="54">
        <v>0</v>
      </c>
      <c r="G180" s="54">
        <v>0</v>
      </c>
      <c r="H180" s="54">
        <v>0</v>
      </c>
      <c r="I180" s="54">
        <v>0</v>
      </c>
      <c r="J180" s="53">
        <f t="shared" si="23"/>
        <v>0</v>
      </c>
      <c r="K180" s="54">
        <v>0</v>
      </c>
      <c r="L180" s="54">
        <v>0</v>
      </c>
      <c r="M180" s="54">
        <v>0</v>
      </c>
      <c r="N180" s="54">
        <v>0</v>
      </c>
      <c r="O180" s="54">
        <v>0</v>
      </c>
      <c r="P180" s="53">
        <f>SUM(E180+J180)</f>
        <v>400000</v>
      </c>
    </row>
    <row r="181" spans="1:16" ht="27.75">
      <c r="A181" s="77" t="s">
        <v>178</v>
      </c>
      <c r="B181" s="77" t="s">
        <v>178</v>
      </c>
      <c r="C181" s="77" t="s">
        <v>178</v>
      </c>
      <c r="D181" s="133" t="s">
        <v>445</v>
      </c>
      <c r="E181" s="60">
        <f aca="true" t="shared" si="39" ref="E181:J181">E12+E40+E61+E92+E125+E152+E163</f>
        <v>231694144</v>
      </c>
      <c r="F181" s="60">
        <f t="shared" si="39"/>
        <v>231294144</v>
      </c>
      <c r="G181" s="60">
        <f t="shared" si="39"/>
        <v>125629274</v>
      </c>
      <c r="H181" s="60">
        <f t="shared" si="39"/>
        <v>17174047</v>
      </c>
      <c r="I181" s="60">
        <f t="shared" si="39"/>
        <v>0</v>
      </c>
      <c r="J181" s="60">
        <f t="shared" si="39"/>
        <v>11364917</v>
      </c>
      <c r="K181" s="60">
        <f>SUM(K12+K40+K61+K92+K125+K152+K163)</f>
        <v>6766159</v>
      </c>
      <c r="L181" s="60">
        <f>L12+L40+L61+L92+L125+L152+L163</f>
        <v>3702926</v>
      </c>
      <c r="M181" s="60">
        <f>M12+M40+M61+M92+M125+M152+M163</f>
        <v>862519</v>
      </c>
      <c r="N181" s="60">
        <f>N12+N40+N61+N92+N125+N152+N163</f>
        <v>187698</v>
      </c>
      <c r="O181" s="60">
        <f>SUM(O12+O40+O61+O92+O125+O152+O163)</f>
        <v>7661991</v>
      </c>
      <c r="P181" s="60">
        <f>P12+P40+P61+P92+P125+P152+P163</f>
        <v>243059061</v>
      </c>
    </row>
    <row r="182" spans="4:16" ht="58.5" customHeight="1">
      <c r="D182" s="34"/>
      <c r="E182" s="35"/>
      <c r="F182" s="36"/>
      <c r="G182" s="36"/>
      <c r="H182" s="36"/>
      <c r="I182" s="36"/>
      <c r="J182" s="36"/>
      <c r="K182" s="36"/>
      <c r="L182" s="36"/>
      <c r="M182" s="36"/>
      <c r="N182" s="34"/>
      <c r="P182" s="7"/>
    </row>
    <row r="183" spans="1:16" ht="58.5" customHeight="1">
      <c r="A183" s="293" t="s">
        <v>660</v>
      </c>
      <c r="B183" s="293"/>
      <c r="C183" s="293"/>
      <c r="D183" s="293"/>
      <c r="E183" s="293"/>
      <c r="F183" s="293"/>
      <c r="G183" s="293"/>
      <c r="H183" s="293"/>
      <c r="I183" s="293"/>
      <c r="J183" s="293"/>
      <c r="K183" s="293"/>
      <c r="L183" s="293"/>
      <c r="M183" s="293"/>
      <c r="N183" s="293"/>
      <c r="O183" s="293"/>
      <c r="P183" s="293"/>
    </row>
    <row r="184" spans="5:16" ht="20.25">
      <c r="E184" s="8"/>
      <c r="F184" s="7"/>
      <c r="P184" s="8"/>
    </row>
    <row r="185" spans="14:15" ht="20.25">
      <c r="N185" s="7"/>
      <c r="O185" s="7"/>
    </row>
  </sheetData>
  <sheetProtection/>
  <mergeCells count="25">
    <mergeCell ref="A183:P183"/>
    <mergeCell ref="A7:A10"/>
    <mergeCell ref="G9:G10"/>
    <mergeCell ref="H9:H10"/>
    <mergeCell ref="B7:B10"/>
    <mergeCell ref="C7:C10"/>
    <mergeCell ref="D7:D10"/>
    <mergeCell ref="F8:F10"/>
    <mergeCell ref="J8:J10"/>
    <mergeCell ref="E7:I7"/>
    <mergeCell ref="E8:E10"/>
    <mergeCell ref="C4:P4"/>
    <mergeCell ref="I8:I10"/>
    <mergeCell ref="J7:O7"/>
    <mergeCell ref="G8:H8"/>
    <mergeCell ref="P7:P10"/>
    <mergeCell ref="N9:N10"/>
    <mergeCell ref="O8:O10"/>
    <mergeCell ref="M8:N8"/>
    <mergeCell ref="L8:L10"/>
    <mergeCell ref="K8:K10"/>
    <mergeCell ref="O1:P1"/>
    <mergeCell ref="O3:P3"/>
    <mergeCell ref="M9:M10"/>
    <mergeCell ref="O2:P2"/>
  </mergeCells>
  <printOptions horizontalCentered="1"/>
  <pageMargins left="0.3937007874015748" right="0.3937007874015748" top="0.15748031496062992" bottom="0.3937007874015748" header="0.15748031496062992" footer="0"/>
  <pageSetup fitToHeight="5" horizontalDpi="600" verticalDpi="600" orientation="landscape" paperSize="9" scale="30" r:id="rId1"/>
  <rowBreaks count="1" manualBreakCount="1">
    <brk id="111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34"/>
  <sheetViews>
    <sheetView zoomScale="65" zoomScaleNormal="65" zoomScalePageLayoutView="0" workbookViewId="0" topLeftCell="A1">
      <selection activeCell="P3" sqref="P3:R3"/>
    </sheetView>
  </sheetViews>
  <sheetFormatPr defaultColWidth="9.00390625" defaultRowHeight="12.75"/>
  <cols>
    <col min="1" max="1" width="24.875" style="0" customWidth="1"/>
    <col min="2" max="2" width="43.75390625" style="0" customWidth="1"/>
    <col min="3" max="4" width="15.00390625" style="0" customWidth="1"/>
    <col min="5" max="5" width="12.875" style="0" customWidth="1"/>
    <col min="6" max="6" width="17.375" style="0" customWidth="1"/>
    <col min="7" max="7" width="13.875" style="0" customWidth="1"/>
    <col min="8" max="8" width="11.875" style="0" customWidth="1"/>
    <col min="9" max="9" width="11.625" style="0" customWidth="1"/>
    <col min="10" max="10" width="16.75390625" style="0" customWidth="1"/>
    <col min="11" max="11" width="17.125" style="0" customWidth="1"/>
    <col min="12" max="12" width="11.25390625" style="0" customWidth="1"/>
    <col min="18" max="18" width="13.625" style="0" customWidth="1"/>
  </cols>
  <sheetData>
    <row r="1" spans="1:18" ht="15.75">
      <c r="A1" s="103"/>
      <c r="B1" s="103"/>
      <c r="C1" s="103"/>
      <c r="D1" s="103"/>
      <c r="E1" s="103"/>
      <c r="F1" s="103"/>
      <c r="G1" s="103"/>
      <c r="P1" s="209" t="s">
        <v>254</v>
      </c>
      <c r="Q1" s="209"/>
      <c r="R1" s="209"/>
    </row>
    <row r="2" spans="1:18" ht="15.75">
      <c r="A2" s="103"/>
      <c r="B2" s="103"/>
      <c r="C2" s="103"/>
      <c r="D2" s="103"/>
      <c r="E2" s="103"/>
      <c r="F2" s="103"/>
      <c r="G2" s="103"/>
      <c r="P2" s="209" t="s">
        <v>661</v>
      </c>
      <c r="Q2" s="209"/>
      <c r="R2" s="209"/>
    </row>
    <row r="3" spans="1:18" ht="15.75">
      <c r="A3" s="103"/>
      <c r="B3" s="103"/>
      <c r="C3" s="103"/>
      <c r="D3" s="103"/>
      <c r="E3" s="103"/>
      <c r="F3" s="103"/>
      <c r="G3" s="103"/>
      <c r="P3" s="209" t="s">
        <v>260</v>
      </c>
      <c r="Q3" s="209"/>
      <c r="R3" s="209"/>
    </row>
    <row r="4" spans="1:10" ht="12.75">
      <c r="A4" s="103"/>
      <c r="B4" s="103"/>
      <c r="C4" s="103"/>
      <c r="D4" s="103"/>
      <c r="E4" s="103"/>
      <c r="F4" s="103"/>
      <c r="G4" s="103"/>
      <c r="H4" s="103"/>
      <c r="I4" s="103"/>
      <c r="J4" s="103"/>
    </row>
    <row r="5" spans="1:10" ht="12.75">
      <c r="A5" s="103"/>
      <c r="B5" s="103"/>
      <c r="C5" s="103"/>
      <c r="D5" s="103"/>
      <c r="E5" s="103"/>
      <c r="F5" s="103"/>
      <c r="G5" s="103"/>
      <c r="H5" s="103"/>
      <c r="I5" s="103"/>
      <c r="J5" s="103"/>
    </row>
    <row r="6" spans="1:18" ht="18.75">
      <c r="A6" s="264" t="s">
        <v>176</v>
      </c>
      <c r="B6" s="264"/>
      <c r="C6" s="264"/>
      <c r="D6" s="264"/>
      <c r="E6" s="264"/>
      <c r="F6" s="264"/>
      <c r="G6" s="264"/>
      <c r="H6" s="264"/>
      <c r="I6" s="264"/>
      <c r="J6" s="264"/>
      <c r="K6" s="264"/>
      <c r="L6" s="264"/>
      <c r="M6" s="264"/>
      <c r="N6" s="264"/>
      <c r="O6" s="264"/>
      <c r="P6" s="264"/>
      <c r="Q6" s="264"/>
      <c r="R6" s="264"/>
    </row>
    <row r="7" spans="1:10" ht="12.75">
      <c r="A7" s="139">
        <v>13202100000</v>
      </c>
      <c r="B7" s="103"/>
      <c r="C7" s="103"/>
      <c r="D7" s="103"/>
      <c r="E7" s="103"/>
      <c r="F7" s="103"/>
      <c r="G7" s="103"/>
      <c r="H7" s="103"/>
      <c r="I7" s="103"/>
      <c r="J7" s="103"/>
    </row>
    <row r="8" spans="1:18" ht="12.75">
      <c r="A8" s="104" t="s">
        <v>305</v>
      </c>
      <c r="B8" s="103"/>
      <c r="C8" s="103"/>
      <c r="D8" s="103"/>
      <c r="E8" s="103"/>
      <c r="F8" s="103"/>
      <c r="G8" s="103"/>
      <c r="H8" s="103"/>
      <c r="I8" s="103"/>
      <c r="J8" s="104"/>
      <c r="R8" s="125" t="s">
        <v>264</v>
      </c>
    </row>
    <row r="9" spans="1:18" ht="18.75">
      <c r="A9" s="105"/>
      <c r="B9" s="105"/>
      <c r="C9" s="106"/>
      <c r="D9" s="107"/>
      <c r="E9" s="107"/>
      <c r="F9" s="107"/>
      <c r="G9" s="107"/>
      <c r="H9" s="107"/>
      <c r="I9" s="107"/>
      <c r="J9" s="108"/>
      <c r="K9" s="106"/>
      <c r="L9" s="107"/>
      <c r="M9" s="107"/>
      <c r="N9" s="107"/>
      <c r="O9" s="107"/>
      <c r="P9" s="107"/>
      <c r="Q9" s="107"/>
      <c r="R9" s="108"/>
    </row>
    <row r="10" spans="1:18" ht="18.75">
      <c r="A10" s="109"/>
      <c r="B10" s="109"/>
      <c r="C10" s="110"/>
      <c r="D10" s="268" t="s">
        <v>263</v>
      </c>
      <c r="E10" s="268"/>
      <c r="F10" s="268"/>
      <c r="G10" s="268"/>
      <c r="H10" s="268"/>
      <c r="I10" s="268"/>
      <c r="J10" s="111"/>
      <c r="K10" s="110"/>
      <c r="L10" s="268" t="s">
        <v>174</v>
      </c>
      <c r="M10" s="268"/>
      <c r="N10" s="268"/>
      <c r="O10" s="268"/>
      <c r="P10" s="268"/>
      <c r="Q10" s="268"/>
      <c r="R10" s="111"/>
    </row>
    <row r="11" spans="1:18" ht="56.25">
      <c r="A11" s="112" t="s">
        <v>252</v>
      </c>
      <c r="B11" s="123" t="s">
        <v>262</v>
      </c>
      <c r="C11" s="113"/>
      <c r="D11" s="114"/>
      <c r="E11" s="114"/>
      <c r="F11" s="114"/>
      <c r="G11" s="114"/>
      <c r="H11" s="114"/>
      <c r="I11" s="114"/>
      <c r="J11" s="115"/>
      <c r="K11" s="113"/>
      <c r="L11" s="114"/>
      <c r="M11" s="114"/>
      <c r="N11" s="114"/>
      <c r="O11" s="114"/>
      <c r="P11" s="114"/>
      <c r="Q11" s="114"/>
      <c r="R11" s="115"/>
    </row>
    <row r="12" spans="1:18" ht="18.75">
      <c r="A12" s="112" t="s">
        <v>261</v>
      </c>
      <c r="B12" s="109"/>
      <c r="C12" s="105"/>
      <c r="D12" s="106"/>
      <c r="E12" s="107"/>
      <c r="F12" s="266" t="s">
        <v>255</v>
      </c>
      <c r="G12" s="266"/>
      <c r="H12" s="266"/>
      <c r="I12" s="108"/>
      <c r="J12" s="116" t="s">
        <v>445</v>
      </c>
      <c r="K12" s="105"/>
      <c r="L12" s="106"/>
      <c r="M12" s="107"/>
      <c r="N12" s="266" t="s">
        <v>255</v>
      </c>
      <c r="O12" s="266"/>
      <c r="P12" s="266"/>
      <c r="Q12" s="108"/>
      <c r="R12" s="116" t="s">
        <v>445</v>
      </c>
    </row>
    <row r="13" spans="1:18" ht="18.75">
      <c r="A13" s="109"/>
      <c r="B13" s="109"/>
      <c r="C13" s="112" t="s">
        <v>256</v>
      </c>
      <c r="D13" s="113"/>
      <c r="E13" s="114"/>
      <c r="F13" s="114"/>
      <c r="G13" s="114"/>
      <c r="H13" s="114"/>
      <c r="I13" s="115"/>
      <c r="J13" s="109"/>
      <c r="K13" s="112" t="s">
        <v>256</v>
      </c>
      <c r="L13" s="113"/>
      <c r="M13" s="114"/>
      <c r="N13" s="114"/>
      <c r="O13" s="114"/>
      <c r="P13" s="114"/>
      <c r="Q13" s="115"/>
      <c r="R13" s="109"/>
    </row>
    <row r="14" spans="1:18" ht="18.75">
      <c r="A14" s="109"/>
      <c r="B14" s="109"/>
      <c r="C14" s="109"/>
      <c r="D14" s="265" t="s">
        <v>257</v>
      </c>
      <c r="E14" s="266"/>
      <c r="F14" s="267"/>
      <c r="G14" s="265" t="s">
        <v>258</v>
      </c>
      <c r="H14" s="266"/>
      <c r="I14" s="267"/>
      <c r="J14" s="109"/>
      <c r="K14" s="109"/>
      <c r="L14" s="265" t="s">
        <v>257</v>
      </c>
      <c r="M14" s="266"/>
      <c r="N14" s="267"/>
      <c r="O14" s="265" t="s">
        <v>258</v>
      </c>
      <c r="P14" s="266"/>
      <c r="Q14" s="267"/>
      <c r="R14" s="109"/>
    </row>
    <row r="15" spans="1:18" ht="18.75">
      <c r="A15" s="109"/>
      <c r="B15" s="109"/>
      <c r="C15" s="117"/>
      <c r="D15" s="113"/>
      <c r="E15" s="114"/>
      <c r="F15" s="115"/>
      <c r="G15" s="113"/>
      <c r="H15" s="114"/>
      <c r="I15" s="115"/>
      <c r="J15" s="109"/>
      <c r="K15" s="117"/>
      <c r="L15" s="113"/>
      <c r="M15" s="114"/>
      <c r="N15" s="115"/>
      <c r="O15" s="113"/>
      <c r="P15" s="114"/>
      <c r="Q15" s="115"/>
      <c r="R15" s="109"/>
    </row>
    <row r="16" spans="1:18" ht="18.75">
      <c r="A16" s="109"/>
      <c r="B16" s="109"/>
      <c r="C16" s="259" t="s">
        <v>259</v>
      </c>
      <c r="D16" s="260"/>
      <c r="E16" s="260"/>
      <c r="F16" s="260"/>
      <c r="G16" s="260"/>
      <c r="H16" s="260"/>
      <c r="I16" s="261"/>
      <c r="J16" s="109"/>
      <c r="K16" s="259" t="s">
        <v>259</v>
      </c>
      <c r="L16" s="260"/>
      <c r="M16" s="260"/>
      <c r="N16" s="260"/>
      <c r="O16" s="260"/>
      <c r="P16" s="260"/>
      <c r="Q16" s="261"/>
      <c r="R16" s="109"/>
    </row>
    <row r="17" spans="1:18" ht="40.5" customHeight="1">
      <c r="A17" s="109"/>
      <c r="B17" s="109"/>
      <c r="C17" s="262" t="s">
        <v>474</v>
      </c>
      <c r="D17" s="262" t="s">
        <v>654</v>
      </c>
      <c r="E17" s="262" t="s">
        <v>655</v>
      </c>
      <c r="F17" s="262" t="s">
        <v>657</v>
      </c>
      <c r="G17" s="262"/>
      <c r="H17" s="105"/>
      <c r="I17" s="105"/>
      <c r="J17" s="109"/>
      <c r="K17" s="105"/>
      <c r="L17" s="262"/>
      <c r="M17" s="105"/>
      <c r="N17" s="105"/>
      <c r="O17" s="262"/>
      <c r="P17" s="105"/>
      <c r="Q17" s="105"/>
      <c r="R17" s="109"/>
    </row>
    <row r="18" spans="1:18" ht="201" customHeight="1">
      <c r="A18" s="275"/>
      <c r="B18" s="275"/>
      <c r="C18" s="263"/>
      <c r="D18" s="263"/>
      <c r="E18" s="263"/>
      <c r="F18" s="263"/>
      <c r="G18" s="263"/>
      <c r="H18" s="117"/>
      <c r="I18" s="117"/>
      <c r="J18" s="275"/>
      <c r="K18" s="117"/>
      <c r="L18" s="263"/>
      <c r="M18" s="117"/>
      <c r="N18" s="117"/>
      <c r="O18" s="263"/>
      <c r="P18" s="117"/>
      <c r="Q18" s="117"/>
      <c r="R18" s="117"/>
    </row>
    <row r="19" spans="1:18" ht="40.5" customHeight="1">
      <c r="A19" s="275"/>
      <c r="B19" s="275"/>
      <c r="C19" s="272" t="s">
        <v>173</v>
      </c>
      <c r="D19" s="273"/>
      <c r="E19" s="273"/>
      <c r="F19" s="273"/>
      <c r="G19" s="273"/>
      <c r="H19" s="273"/>
      <c r="I19" s="274"/>
      <c r="J19" s="275"/>
      <c r="K19" s="269" t="s">
        <v>175</v>
      </c>
      <c r="L19" s="270"/>
      <c r="M19" s="270"/>
      <c r="N19" s="270"/>
      <c r="O19" s="270"/>
      <c r="P19" s="270"/>
      <c r="Q19" s="271"/>
      <c r="R19" s="120"/>
    </row>
    <row r="20" spans="1:18" ht="45.75" customHeight="1">
      <c r="A20" s="276"/>
      <c r="B20" s="276"/>
      <c r="C20" s="126">
        <v>41020100</v>
      </c>
      <c r="D20" s="127" t="s">
        <v>652</v>
      </c>
      <c r="E20" s="126" t="s">
        <v>653</v>
      </c>
      <c r="F20" s="126">
        <v>41051500</v>
      </c>
      <c r="G20" s="127"/>
      <c r="H20" s="126"/>
      <c r="I20" s="126"/>
      <c r="J20" s="276"/>
      <c r="K20" s="124"/>
      <c r="L20" s="124"/>
      <c r="M20" s="124"/>
      <c r="N20" s="124"/>
      <c r="O20" s="124"/>
      <c r="P20" s="124"/>
      <c r="Q20" s="124"/>
      <c r="R20" s="124"/>
    </row>
    <row r="21" spans="1:18" ht="24" customHeight="1">
      <c r="A21" s="126">
        <v>1</v>
      </c>
      <c r="B21" s="127">
        <v>2</v>
      </c>
      <c r="C21" s="126">
        <v>3</v>
      </c>
      <c r="D21" s="127">
        <v>4</v>
      </c>
      <c r="E21" s="126">
        <v>5</v>
      </c>
      <c r="F21" s="127">
        <v>6</v>
      </c>
      <c r="G21" s="126">
        <v>7</v>
      </c>
      <c r="H21" s="127">
        <v>8</v>
      </c>
      <c r="I21" s="126">
        <v>9</v>
      </c>
      <c r="J21" s="127">
        <v>10</v>
      </c>
      <c r="K21" s="126">
        <v>11</v>
      </c>
      <c r="L21" s="127">
        <v>12</v>
      </c>
      <c r="M21" s="126">
        <v>13</v>
      </c>
      <c r="N21" s="127">
        <v>14</v>
      </c>
      <c r="O21" s="126">
        <v>15</v>
      </c>
      <c r="P21" s="127">
        <v>16</v>
      </c>
      <c r="Q21" s="126">
        <v>17</v>
      </c>
      <c r="R21" s="127">
        <v>18</v>
      </c>
    </row>
    <row r="22" spans="1:18" ht="51.75" customHeight="1">
      <c r="A22" s="126" t="s">
        <v>246</v>
      </c>
      <c r="B22" s="127" t="s">
        <v>648</v>
      </c>
      <c r="C22" s="126" t="s">
        <v>649</v>
      </c>
      <c r="D22" s="126" t="s">
        <v>650</v>
      </c>
      <c r="E22" s="126" t="s">
        <v>651</v>
      </c>
      <c r="F22" s="126" t="s">
        <v>656</v>
      </c>
      <c r="G22" s="126"/>
      <c r="H22" s="126"/>
      <c r="I22" s="126"/>
      <c r="J22" s="195">
        <f>C22+D22+E22+F22</f>
        <v>69331900</v>
      </c>
      <c r="K22" s="128"/>
      <c r="L22" s="128"/>
      <c r="M22" s="128"/>
      <c r="N22" s="128"/>
      <c r="O22" s="128"/>
      <c r="P22" s="128"/>
      <c r="Q22" s="128"/>
      <c r="R22" s="128"/>
    </row>
    <row r="23" spans="1:18" ht="51.75" customHeight="1">
      <c r="A23" s="126"/>
      <c r="B23" s="127"/>
      <c r="C23" s="126"/>
      <c r="D23" s="126"/>
      <c r="E23" s="126"/>
      <c r="F23" s="126"/>
      <c r="G23" s="126"/>
      <c r="H23" s="126"/>
      <c r="I23" s="126"/>
      <c r="J23" s="126"/>
      <c r="K23" s="128"/>
      <c r="L23" s="128"/>
      <c r="M23" s="128"/>
      <c r="N23" s="128"/>
      <c r="O23" s="128"/>
      <c r="P23" s="128"/>
      <c r="Q23" s="128"/>
      <c r="R23" s="128"/>
    </row>
    <row r="24" spans="1:18" ht="51.75" customHeight="1">
      <c r="A24" s="126"/>
      <c r="B24" s="127"/>
      <c r="C24" s="126"/>
      <c r="D24" s="126"/>
      <c r="E24" s="126"/>
      <c r="F24" s="126"/>
      <c r="G24" s="126"/>
      <c r="H24" s="126"/>
      <c r="I24" s="126"/>
      <c r="J24" s="126"/>
      <c r="K24" s="128"/>
      <c r="L24" s="128"/>
      <c r="M24" s="128"/>
      <c r="N24" s="128"/>
      <c r="O24" s="128"/>
      <c r="P24" s="128"/>
      <c r="Q24" s="128"/>
      <c r="R24" s="128"/>
    </row>
    <row r="25" spans="1:18" ht="51.75" customHeight="1">
      <c r="A25" s="126"/>
      <c r="B25" s="127"/>
      <c r="C25" s="126"/>
      <c r="D25" s="126"/>
      <c r="E25" s="126"/>
      <c r="F25" s="126"/>
      <c r="G25" s="126"/>
      <c r="H25" s="126"/>
      <c r="I25" s="126"/>
      <c r="J25" s="126"/>
      <c r="K25" s="128"/>
      <c r="L25" s="128"/>
      <c r="M25" s="128"/>
      <c r="N25" s="128"/>
      <c r="O25" s="128"/>
      <c r="P25" s="128"/>
      <c r="Q25" s="128"/>
      <c r="R25" s="128"/>
    </row>
    <row r="26" spans="1:18" ht="51.75" customHeight="1">
      <c r="A26" s="118"/>
      <c r="B26" s="119"/>
      <c r="C26" s="120"/>
      <c r="D26" s="121"/>
      <c r="E26" s="121"/>
      <c r="F26" s="121"/>
      <c r="G26" s="121"/>
      <c r="H26" s="121"/>
      <c r="I26" s="121"/>
      <c r="J26" s="121"/>
      <c r="K26" s="124"/>
      <c r="L26" s="124"/>
      <c r="M26" s="124"/>
      <c r="N26" s="124"/>
      <c r="O26" s="124"/>
      <c r="P26" s="124"/>
      <c r="Q26" s="124"/>
      <c r="R26" s="124"/>
    </row>
    <row r="27" spans="1:18" ht="52.5" customHeight="1">
      <c r="A27" s="131" t="s">
        <v>178</v>
      </c>
      <c r="B27" s="132" t="s">
        <v>445</v>
      </c>
      <c r="C27" s="122" t="str">
        <f>C22</f>
        <v>6122700,0</v>
      </c>
      <c r="D27" s="122" t="str">
        <f aca="true" t="shared" si="0" ref="D27:R27">D22</f>
        <v>55935600,0</v>
      </c>
      <c r="E27" s="122" t="str">
        <f t="shared" si="0"/>
        <v>7068600,0</v>
      </c>
      <c r="F27" s="122" t="str">
        <f t="shared" si="0"/>
        <v>205000,0</v>
      </c>
      <c r="G27" s="122">
        <f t="shared" si="0"/>
        <v>0</v>
      </c>
      <c r="H27" s="122">
        <f t="shared" si="0"/>
        <v>0</v>
      </c>
      <c r="I27" s="122">
        <f t="shared" si="0"/>
        <v>0</v>
      </c>
      <c r="J27" s="122">
        <f t="shared" si="0"/>
        <v>69331900</v>
      </c>
      <c r="K27" s="122">
        <f t="shared" si="0"/>
        <v>0</v>
      </c>
      <c r="L27" s="122">
        <f t="shared" si="0"/>
        <v>0</v>
      </c>
      <c r="M27" s="122">
        <f t="shared" si="0"/>
        <v>0</v>
      </c>
      <c r="N27" s="122">
        <f t="shared" si="0"/>
        <v>0</v>
      </c>
      <c r="O27" s="122">
        <f t="shared" si="0"/>
        <v>0</v>
      </c>
      <c r="P27" s="122">
        <f t="shared" si="0"/>
        <v>0</v>
      </c>
      <c r="Q27" s="122">
        <f t="shared" si="0"/>
        <v>0</v>
      </c>
      <c r="R27" s="122">
        <f t="shared" si="0"/>
        <v>0</v>
      </c>
    </row>
    <row r="28" spans="1:10" ht="12.75">
      <c r="A28" s="103"/>
      <c r="B28" s="103"/>
      <c r="C28" s="103"/>
      <c r="D28" s="103"/>
      <c r="E28" s="103"/>
      <c r="F28" s="103"/>
      <c r="G28" s="103"/>
      <c r="H28" s="103"/>
      <c r="I28" s="103"/>
      <c r="J28" s="103"/>
    </row>
    <row r="29" spans="1:10" ht="12.75">
      <c r="A29" s="103"/>
      <c r="B29" s="103"/>
      <c r="C29" s="103"/>
      <c r="D29" s="103"/>
      <c r="E29" s="103"/>
      <c r="F29" s="103"/>
      <c r="G29" s="103"/>
      <c r="H29" s="103"/>
      <c r="I29" s="103"/>
      <c r="J29" s="103"/>
    </row>
    <row r="30" spans="1:18" ht="18.75">
      <c r="A30" s="264" t="s">
        <v>660</v>
      </c>
      <c r="B30" s="264"/>
      <c r="C30" s="264"/>
      <c r="D30" s="264"/>
      <c r="E30" s="264"/>
      <c r="F30" s="264"/>
      <c r="G30" s="264"/>
      <c r="H30" s="264"/>
      <c r="I30" s="264"/>
      <c r="J30" s="264"/>
      <c r="K30" s="264"/>
      <c r="L30" s="264"/>
      <c r="M30" s="264"/>
      <c r="N30" s="264"/>
      <c r="O30" s="264"/>
      <c r="P30" s="264"/>
      <c r="Q30" s="264"/>
      <c r="R30" s="264"/>
    </row>
    <row r="31" spans="1:10" ht="12.75">
      <c r="A31" s="103"/>
      <c r="B31" s="103"/>
      <c r="C31" s="103"/>
      <c r="D31" s="103"/>
      <c r="E31" s="103"/>
      <c r="F31" s="103"/>
      <c r="G31" s="103"/>
      <c r="H31" s="103"/>
      <c r="I31" s="103"/>
      <c r="J31" s="103"/>
    </row>
    <row r="32" spans="1:10" ht="12.75">
      <c r="A32" s="103"/>
      <c r="B32" s="103"/>
      <c r="C32" s="103"/>
      <c r="D32" s="103"/>
      <c r="E32" s="103"/>
      <c r="F32" s="103"/>
      <c r="G32" s="103"/>
      <c r="H32" s="103"/>
      <c r="I32" s="103"/>
      <c r="J32" s="103"/>
    </row>
    <row r="33" spans="1:10" ht="12.75">
      <c r="A33" s="103"/>
      <c r="B33" s="103"/>
      <c r="C33" s="103"/>
      <c r="D33" s="103"/>
      <c r="E33" s="103"/>
      <c r="F33" s="103"/>
      <c r="G33" s="103"/>
      <c r="H33" s="103"/>
      <c r="I33" s="103"/>
      <c r="J33" s="103"/>
    </row>
    <row r="34" spans="1:10" ht="12.75">
      <c r="A34" s="103"/>
      <c r="B34" s="103"/>
      <c r="C34" s="103"/>
      <c r="D34" s="103"/>
      <c r="E34" s="103"/>
      <c r="F34" s="103"/>
      <c r="G34" s="103"/>
      <c r="H34" s="103"/>
      <c r="I34" s="103"/>
      <c r="J34" s="103"/>
    </row>
  </sheetData>
  <sheetProtection/>
  <mergeCells count="27">
    <mergeCell ref="K19:Q19"/>
    <mergeCell ref="C19:I19"/>
    <mergeCell ref="B18:B20"/>
    <mergeCell ref="A18:A20"/>
    <mergeCell ref="J18:J20"/>
    <mergeCell ref="G17:G18"/>
    <mergeCell ref="C17:C18"/>
    <mergeCell ref="E17:E18"/>
    <mergeCell ref="F17:F18"/>
    <mergeCell ref="A30:R30"/>
    <mergeCell ref="D10:I10"/>
    <mergeCell ref="F12:H12"/>
    <mergeCell ref="D14:F14"/>
    <mergeCell ref="G14:I14"/>
    <mergeCell ref="K16:Q16"/>
    <mergeCell ref="L17:L18"/>
    <mergeCell ref="O17:O18"/>
    <mergeCell ref="L10:Q10"/>
    <mergeCell ref="N12:P12"/>
    <mergeCell ref="C16:I16"/>
    <mergeCell ref="D17:D18"/>
    <mergeCell ref="P1:R1"/>
    <mergeCell ref="P2:R2"/>
    <mergeCell ref="P3:R3"/>
    <mergeCell ref="A6:R6"/>
    <mergeCell ref="L14:N14"/>
    <mergeCell ref="O14:Q1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F1">
      <selection activeCell="A3" sqref="A3:J3"/>
    </sheetView>
  </sheetViews>
  <sheetFormatPr defaultColWidth="7.875" defaultRowHeight="12.75"/>
  <cols>
    <col min="1" max="2" width="24.25390625" style="18" customWidth="1"/>
    <col min="3" max="3" width="28.375" style="18" customWidth="1"/>
    <col min="4" max="4" width="71.25390625" style="18" customWidth="1"/>
    <col min="5" max="5" width="77.125" style="18" customWidth="1"/>
    <col min="6" max="6" width="34.875" style="18" customWidth="1"/>
    <col min="7" max="7" width="24.625" style="18" customWidth="1"/>
    <col min="8" max="8" width="23.625" style="18" customWidth="1"/>
    <col min="9" max="9" width="23.25390625" style="18" customWidth="1"/>
    <col min="10" max="10" width="24.875" style="18" customWidth="1"/>
    <col min="11" max="16384" width="7.875" style="9" customWidth="1"/>
  </cols>
  <sheetData>
    <row r="1" spans="1:10" ht="22.5" customHeight="1">
      <c r="A1" s="277"/>
      <c r="B1" s="277"/>
      <c r="C1" s="277"/>
      <c r="D1" s="277"/>
      <c r="E1" s="277"/>
      <c r="F1" s="277"/>
      <c r="G1" s="277"/>
      <c r="H1" s="277"/>
      <c r="I1" s="277"/>
      <c r="J1" s="277"/>
    </row>
    <row r="2" spans="1:10" ht="69.75" customHeight="1">
      <c r="A2" s="10"/>
      <c r="B2" s="10"/>
      <c r="C2" s="10"/>
      <c r="D2" s="10"/>
      <c r="E2" s="10"/>
      <c r="F2" s="10"/>
      <c r="G2" s="278" t="s">
        <v>662</v>
      </c>
      <c r="H2" s="278"/>
      <c r="I2" s="278"/>
      <c r="J2" s="278"/>
    </row>
    <row r="3" spans="1:10" ht="45" customHeight="1">
      <c r="A3" s="279" t="s">
        <v>313</v>
      </c>
      <c r="B3" s="279"/>
      <c r="C3" s="279"/>
      <c r="D3" s="279"/>
      <c r="E3" s="279"/>
      <c r="F3" s="279"/>
      <c r="G3" s="279"/>
      <c r="H3" s="279"/>
      <c r="I3" s="279"/>
      <c r="J3" s="279"/>
    </row>
    <row r="4" spans="1:10" ht="45" customHeight="1">
      <c r="A4" s="93"/>
      <c r="B4" s="280">
        <v>13202100000</v>
      </c>
      <c r="C4" s="280"/>
      <c r="D4" s="93"/>
      <c r="E4" s="93"/>
      <c r="F4" s="93"/>
      <c r="G4" s="93"/>
      <c r="H4" s="93"/>
      <c r="I4" s="93"/>
      <c r="J4" s="93"/>
    </row>
    <row r="5" spans="1:10" ht="19.5">
      <c r="A5" s="11"/>
      <c r="B5" s="281" t="s">
        <v>305</v>
      </c>
      <c r="C5" s="281"/>
      <c r="D5" s="12"/>
      <c r="E5" s="13"/>
      <c r="F5" s="13"/>
      <c r="G5" s="13"/>
      <c r="H5" s="14"/>
      <c r="I5" s="13"/>
      <c r="J5" s="100" t="s">
        <v>306</v>
      </c>
    </row>
    <row r="6" spans="1:10" ht="260.25" customHeight="1">
      <c r="A6" s="87" t="s">
        <v>307</v>
      </c>
      <c r="B6" s="87" t="s">
        <v>314</v>
      </c>
      <c r="C6" s="87" t="s">
        <v>444</v>
      </c>
      <c r="D6" s="87" t="s">
        <v>315</v>
      </c>
      <c r="E6" s="88" t="s">
        <v>316</v>
      </c>
      <c r="F6" s="88" t="s">
        <v>317</v>
      </c>
      <c r="G6" s="88" t="s">
        <v>318</v>
      </c>
      <c r="H6" s="88" t="s">
        <v>319</v>
      </c>
      <c r="I6" s="88" t="s">
        <v>320</v>
      </c>
      <c r="J6" s="88" t="s">
        <v>321</v>
      </c>
    </row>
    <row r="7" spans="1:10" ht="22.5" customHeight="1">
      <c r="A7" s="15">
        <v>1</v>
      </c>
      <c r="B7" s="15">
        <v>2</v>
      </c>
      <c r="C7" s="15">
        <v>3</v>
      </c>
      <c r="D7" s="15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  <c r="J7" s="16">
        <v>10</v>
      </c>
    </row>
    <row r="8" spans="1:10" ht="92.25" customHeight="1">
      <c r="A8" s="159" t="s">
        <v>599</v>
      </c>
      <c r="B8" s="160"/>
      <c r="C8" s="161"/>
      <c r="D8" s="160" t="s">
        <v>265</v>
      </c>
      <c r="E8" s="157"/>
      <c r="F8" s="157"/>
      <c r="G8" s="158"/>
      <c r="H8" s="158">
        <f>SUM(H10:H12)</f>
        <v>0</v>
      </c>
      <c r="I8" s="158">
        <f>I10+I11+I12</f>
        <v>226888</v>
      </c>
      <c r="J8" s="158">
        <f>SUM(J10:J12)</f>
        <v>0</v>
      </c>
    </row>
    <row r="9" spans="1:10" ht="92.25" customHeight="1">
      <c r="A9" s="159" t="s">
        <v>600</v>
      </c>
      <c r="B9" s="160"/>
      <c r="C9" s="161"/>
      <c r="D9" s="160" t="s">
        <v>266</v>
      </c>
      <c r="E9" s="157"/>
      <c r="F9" s="157"/>
      <c r="G9" s="143"/>
      <c r="H9" s="143"/>
      <c r="I9" s="143"/>
      <c r="J9" s="143"/>
    </row>
    <row r="10" spans="1:10" ht="142.5" customHeight="1">
      <c r="A10" s="140" t="s">
        <v>606</v>
      </c>
      <c r="B10" s="140" t="s">
        <v>569</v>
      </c>
      <c r="C10" s="140" t="s">
        <v>562</v>
      </c>
      <c r="D10" s="141" t="s">
        <v>77</v>
      </c>
      <c r="E10" s="141" t="s">
        <v>625</v>
      </c>
      <c r="F10" s="142"/>
      <c r="G10" s="143"/>
      <c r="H10" s="143"/>
      <c r="I10" s="143">
        <v>60938</v>
      </c>
      <c r="J10" s="143"/>
    </row>
    <row r="11" spans="1:10" ht="139.5" customHeight="1">
      <c r="A11" s="140" t="s">
        <v>606</v>
      </c>
      <c r="B11" s="140" t="s">
        <v>569</v>
      </c>
      <c r="C11" s="140" t="s">
        <v>562</v>
      </c>
      <c r="D11" s="141" t="s">
        <v>77</v>
      </c>
      <c r="E11" s="144" t="s">
        <v>626</v>
      </c>
      <c r="F11" s="142"/>
      <c r="G11" s="143"/>
      <c r="H11" s="143"/>
      <c r="I11" s="143">
        <v>88000</v>
      </c>
      <c r="J11" s="143"/>
    </row>
    <row r="12" spans="1:10" ht="141" customHeight="1">
      <c r="A12" s="140" t="s">
        <v>606</v>
      </c>
      <c r="B12" s="140" t="s">
        <v>569</v>
      </c>
      <c r="C12" s="140" t="s">
        <v>562</v>
      </c>
      <c r="D12" s="141" t="s">
        <v>77</v>
      </c>
      <c r="E12" s="144" t="s">
        <v>627</v>
      </c>
      <c r="F12" s="142"/>
      <c r="G12" s="143"/>
      <c r="H12" s="143"/>
      <c r="I12" s="143">
        <v>77950</v>
      </c>
      <c r="J12" s="143"/>
    </row>
    <row r="13" spans="1:10" ht="92.25" customHeight="1">
      <c r="A13" s="159" t="s">
        <v>48</v>
      </c>
      <c r="B13" s="159"/>
      <c r="C13" s="159"/>
      <c r="D13" s="162" t="s">
        <v>49</v>
      </c>
      <c r="E13" s="142"/>
      <c r="F13" s="142"/>
      <c r="G13" s="158"/>
      <c r="H13" s="158">
        <f>SUM(H15:H18)</f>
        <v>0</v>
      </c>
      <c r="I13" s="158">
        <f>I15+I16+I17+I18</f>
        <v>6539271</v>
      </c>
      <c r="J13" s="158">
        <f>SUM(J15:J18)</f>
        <v>0</v>
      </c>
    </row>
    <row r="14" spans="1:10" ht="92.25" customHeight="1">
      <c r="A14" s="140" t="s">
        <v>50</v>
      </c>
      <c r="B14" s="140"/>
      <c r="C14" s="140"/>
      <c r="D14" s="163" t="s">
        <v>51</v>
      </c>
      <c r="E14" s="142"/>
      <c r="F14" s="142"/>
      <c r="G14" s="143"/>
      <c r="H14" s="143"/>
      <c r="I14" s="143"/>
      <c r="J14" s="143"/>
    </row>
    <row r="15" spans="1:10" ht="92.25" customHeight="1">
      <c r="A15" s="140" t="s">
        <v>470</v>
      </c>
      <c r="B15" s="140" t="s">
        <v>457</v>
      </c>
      <c r="C15" s="140" t="s">
        <v>198</v>
      </c>
      <c r="D15" s="145" t="s">
        <v>458</v>
      </c>
      <c r="E15" s="146" t="s">
        <v>628</v>
      </c>
      <c r="F15" s="147"/>
      <c r="G15" s="148"/>
      <c r="H15" s="149"/>
      <c r="I15" s="149">
        <v>40998</v>
      </c>
      <c r="J15" s="150"/>
    </row>
    <row r="16" spans="1:10" ht="92.25" customHeight="1">
      <c r="A16" s="140" t="s">
        <v>470</v>
      </c>
      <c r="B16" s="140" t="s">
        <v>457</v>
      </c>
      <c r="C16" s="140" t="s">
        <v>198</v>
      </c>
      <c r="D16" s="145" t="s">
        <v>458</v>
      </c>
      <c r="E16" s="146" t="s">
        <v>629</v>
      </c>
      <c r="F16" s="147"/>
      <c r="G16" s="148"/>
      <c r="H16" s="149"/>
      <c r="I16" s="149">
        <v>47863</v>
      </c>
      <c r="J16" s="150"/>
    </row>
    <row r="17" spans="1:10" ht="92.25" customHeight="1">
      <c r="A17" s="140" t="s">
        <v>470</v>
      </c>
      <c r="B17" s="140" t="s">
        <v>457</v>
      </c>
      <c r="C17" s="140" t="s">
        <v>198</v>
      </c>
      <c r="D17" s="145" t="s">
        <v>458</v>
      </c>
      <c r="E17" s="146" t="s">
        <v>630</v>
      </c>
      <c r="F17" s="147"/>
      <c r="G17" s="148"/>
      <c r="H17" s="149"/>
      <c r="I17" s="149">
        <v>54000</v>
      </c>
      <c r="J17" s="150"/>
    </row>
    <row r="18" spans="1:10" ht="92.25" customHeight="1">
      <c r="A18" s="140" t="s">
        <v>471</v>
      </c>
      <c r="B18" s="140" t="s">
        <v>75</v>
      </c>
      <c r="C18" s="140" t="s">
        <v>492</v>
      </c>
      <c r="D18" s="145" t="s">
        <v>459</v>
      </c>
      <c r="E18" s="145"/>
      <c r="F18" s="145"/>
      <c r="G18" s="164"/>
      <c r="H18" s="151"/>
      <c r="I18" s="151">
        <v>6396410</v>
      </c>
      <c r="J18" s="143"/>
    </row>
    <row r="19" spans="1:10" ht="66.75" customHeight="1">
      <c r="A19" s="152" t="s">
        <v>178</v>
      </c>
      <c r="B19" s="152" t="s">
        <v>178</v>
      </c>
      <c r="C19" s="152" t="s">
        <v>178</v>
      </c>
      <c r="D19" s="152" t="s">
        <v>445</v>
      </c>
      <c r="E19" s="152" t="s">
        <v>178</v>
      </c>
      <c r="F19" s="153" t="s">
        <v>178</v>
      </c>
      <c r="G19" s="154" t="s">
        <v>178</v>
      </c>
      <c r="H19" s="154">
        <v>0</v>
      </c>
      <c r="I19" s="154">
        <f>I8+I13</f>
        <v>6766159</v>
      </c>
      <c r="J19" s="154">
        <v>0</v>
      </c>
    </row>
    <row r="20" spans="1:10" ht="117" customHeight="1">
      <c r="A20" s="282" t="s">
        <v>660</v>
      </c>
      <c r="B20" s="282"/>
      <c r="C20" s="282"/>
      <c r="D20" s="282"/>
      <c r="E20" s="282"/>
      <c r="F20" s="282"/>
      <c r="G20" s="282"/>
      <c r="H20" s="282"/>
      <c r="I20" s="282"/>
      <c r="J20" s="282"/>
    </row>
    <row r="21" spans="1:10" ht="19.5" hidden="1">
      <c r="A21" s="10"/>
      <c r="B21" s="10"/>
      <c r="C21" s="10"/>
      <c r="D21" s="10"/>
      <c r="E21" s="10"/>
      <c r="F21" s="10"/>
      <c r="G21" s="10"/>
      <c r="H21" s="10"/>
      <c r="I21" s="10"/>
      <c r="J21" s="10"/>
    </row>
    <row r="22" spans="1:10" ht="19.5" hidden="1">
      <c r="A22" s="10"/>
      <c r="B22" s="10"/>
      <c r="C22" s="10"/>
      <c r="D22" s="10"/>
      <c r="E22" s="10"/>
      <c r="F22" s="10"/>
      <c r="G22" s="10"/>
      <c r="H22" s="10"/>
      <c r="I22" s="10"/>
      <c r="J22" s="10"/>
    </row>
    <row r="23" spans="1:10" ht="19.5">
      <c r="A23" s="10"/>
      <c r="B23" s="10"/>
      <c r="C23" s="10"/>
      <c r="D23" s="10"/>
      <c r="E23" s="10"/>
      <c r="F23" s="10"/>
      <c r="G23" s="10"/>
      <c r="H23" s="10"/>
      <c r="I23" s="10"/>
      <c r="J23" s="10"/>
    </row>
    <row r="24" spans="1:10" ht="19.5">
      <c r="A24" s="10"/>
      <c r="B24" s="10"/>
      <c r="C24" s="10"/>
      <c r="D24" s="10"/>
      <c r="E24" s="10"/>
      <c r="F24" s="10"/>
      <c r="G24" s="10"/>
      <c r="H24" s="10"/>
      <c r="I24" s="10"/>
      <c r="J24" s="10"/>
    </row>
    <row r="25" spans="1:10" ht="19.5">
      <c r="A25" s="10"/>
      <c r="B25" s="10"/>
      <c r="C25" s="10"/>
      <c r="D25" s="10"/>
      <c r="E25" s="10"/>
      <c r="F25" s="10"/>
      <c r="G25" s="10"/>
      <c r="H25" s="10"/>
      <c r="I25" s="10"/>
      <c r="J25" s="10"/>
    </row>
    <row r="26" spans="1:10" ht="19.5">
      <c r="A26" s="10"/>
      <c r="B26" s="10"/>
      <c r="C26" s="10"/>
      <c r="D26" s="10"/>
      <c r="E26" s="10"/>
      <c r="F26" s="10"/>
      <c r="G26" s="10"/>
      <c r="H26" s="10"/>
      <c r="I26" s="10"/>
      <c r="J26" s="10"/>
    </row>
    <row r="27" spans="1:10" ht="19.5">
      <c r="A27" s="10"/>
      <c r="B27" s="10"/>
      <c r="C27" s="10"/>
      <c r="D27" s="10"/>
      <c r="E27" s="10"/>
      <c r="F27" s="10"/>
      <c r="G27" s="10"/>
      <c r="H27" s="10"/>
      <c r="I27" s="10"/>
      <c r="J27" s="10"/>
    </row>
    <row r="28" spans="1:10" ht="19.5">
      <c r="A28" s="10"/>
      <c r="B28" s="10"/>
      <c r="C28" s="10"/>
      <c r="D28" s="10"/>
      <c r="E28" s="10"/>
      <c r="F28" s="10"/>
      <c r="G28" s="10"/>
      <c r="H28" s="10"/>
      <c r="I28" s="10"/>
      <c r="J28" s="10"/>
    </row>
    <row r="29" spans="1:10" ht="19.5">
      <c r="A29" s="10"/>
      <c r="B29" s="10"/>
      <c r="C29" s="10"/>
      <c r="D29" s="10"/>
      <c r="E29" s="10"/>
      <c r="F29" s="10"/>
      <c r="G29" s="10"/>
      <c r="H29" s="10"/>
      <c r="I29" s="10"/>
      <c r="J29" s="10"/>
    </row>
    <row r="30" spans="1:10" ht="19.5">
      <c r="A30" s="10"/>
      <c r="B30" s="10"/>
      <c r="C30" s="10"/>
      <c r="D30" s="10"/>
      <c r="E30" s="10"/>
      <c r="F30" s="10"/>
      <c r="G30" s="10"/>
      <c r="H30" s="82"/>
      <c r="I30" s="10"/>
      <c r="J30" s="10"/>
    </row>
    <row r="31" spans="1:10" ht="19.5">
      <c r="A31" s="10"/>
      <c r="B31" s="10"/>
      <c r="C31" s="10"/>
      <c r="D31" s="10"/>
      <c r="E31" s="10"/>
      <c r="F31" s="10"/>
      <c r="G31" s="10"/>
      <c r="H31" s="10"/>
      <c r="I31" s="10"/>
      <c r="J31" s="10"/>
    </row>
    <row r="32" spans="1:10" ht="19.5">
      <c r="A32" s="10"/>
      <c r="B32" s="10"/>
      <c r="C32" s="10"/>
      <c r="D32" s="10"/>
      <c r="E32" s="10"/>
      <c r="F32" s="10"/>
      <c r="G32" s="10"/>
      <c r="H32" s="10"/>
      <c r="I32" s="10"/>
      <c r="J32" s="10"/>
    </row>
    <row r="33" spans="1:10" ht="19.5">
      <c r="A33" s="10"/>
      <c r="B33" s="10"/>
      <c r="C33" s="10"/>
      <c r="D33" s="10"/>
      <c r="E33" s="10"/>
      <c r="F33" s="10"/>
      <c r="G33" s="10"/>
      <c r="H33" s="10"/>
      <c r="I33" s="10"/>
      <c r="J33" s="10"/>
    </row>
    <row r="34" spans="1:10" ht="19.5">
      <c r="A34" s="10"/>
      <c r="B34" s="10"/>
      <c r="C34" s="10"/>
      <c r="D34" s="10"/>
      <c r="E34" s="10"/>
      <c r="F34" s="10"/>
      <c r="G34" s="10"/>
      <c r="H34" s="10"/>
      <c r="I34" s="10"/>
      <c r="J34" s="10"/>
    </row>
    <row r="35" spans="1:10" ht="19.5">
      <c r="A35" s="10"/>
      <c r="B35" s="10"/>
      <c r="C35" s="10"/>
      <c r="D35" s="10"/>
      <c r="E35" s="10"/>
      <c r="F35" s="10"/>
      <c r="G35" s="10"/>
      <c r="H35" s="10"/>
      <c r="I35" s="10"/>
      <c r="J35" s="10"/>
    </row>
    <row r="36" spans="1:10" ht="19.5">
      <c r="A36" s="10"/>
      <c r="B36" s="10"/>
      <c r="C36" s="10"/>
      <c r="D36" s="10"/>
      <c r="E36" s="10"/>
      <c r="F36" s="10"/>
      <c r="G36" s="10"/>
      <c r="H36" s="10"/>
      <c r="I36" s="10"/>
      <c r="J36" s="10"/>
    </row>
  </sheetData>
  <sheetProtection/>
  <mergeCells count="6">
    <mergeCell ref="B5:C5"/>
    <mergeCell ref="A20:J20"/>
    <mergeCell ref="A1:J1"/>
    <mergeCell ref="G2:J2"/>
    <mergeCell ref="A3:J3"/>
    <mergeCell ref="B4:C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7"/>
  <sheetViews>
    <sheetView zoomScale="55" zoomScaleNormal="55" zoomScalePageLayoutView="0" workbookViewId="0" topLeftCell="A1">
      <selection activeCell="H3" sqref="H3:J3"/>
    </sheetView>
  </sheetViews>
  <sheetFormatPr defaultColWidth="9.00390625" defaultRowHeight="12.75"/>
  <cols>
    <col min="1" max="1" width="23.125" style="26" customWidth="1"/>
    <col min="2" max="2" width="31.125" style="26" customWidth="1"/>
    <col min="3" max="3" width="33.625" style="26" customWidth="1"/>
    <col min="4" max="4" width="55.875" style="26" customWidth="1"/>
    <col min="5" max="5" width="44.25390625" style="26" customWidth="1"/>
    <col min="6" max="6" width="37.625" style="26" customWidth="1"/>
    <col min="7" max="7" width="29.75390625" style="26" customWidth="1"/>
    <col min="8" max="8" width="24.125" style="26" customWidth="1"/>
    <col min="9" max="9" width="26.00390625" style="26" customWidth="1"/>
    <col min="10" max="10" width="25.00390625" style="26" customWidth="1"/>
    <col min="11" max="16384" width="9.125" style="26" customWidth="1"/>
  </cols>
  <sheetData>
    <row r="1" spans="8:10" ht="23.25">
      <c r="H1" s="27"/>
      <c r="I1" s="19" t="s">
        <v>208</v>
      </c>
      <c r="J1" s="27"/>
    </row>
    <row r="2" spans="8:10" ht="23.25">
      <c r="H2" s="209" t="s">
        <v>661</v>
      </c>
      <c r="I2" s="209"/>
      <c r="J2" s="209"/>
    </row>
    <row r="3" spans="8:10" ht="23.25">
      <c r="H3" s="209" t="s">
        <v>326</v>
      </c>
      <c r="I3" s="209"/>
      <c r="J3" s="209"/>
    </row>
    <row r="4" spans="1:10" ht="47.25" customHeight="1">
      <c r="A4" s="290" t="s">
        <v>177</v>
      </c>
      <c r="B4" s="290"/>
      <c r="C4" s="290"/>
      <c r="D4" s="290"/>
      <c r="E4" s="290"/>
      <c r="F4" s="290"/>
      <c r="G4" s="290"/>
      <c r="H4" s="290"/>
      <c r="I4" s="290"/>
      <c r="J4" s="290"/>
    </row>
    <row r="5" spans="1:10" ht="47.25" customHeight="1">
      <c r="A5" s="291">
        <v>13202100000</v>
      </c>
      <c r="B5" s="291"/>
      <c r="C5" s="95"/>
      <c r="D5" s="95"/>
      <c r="E5" s="95"/>
      <c r="F5" s="95"/>
      <c r="G5" s="95"/>
      <c r="H5" s="95"/>
      <c r="I5" s="95"/>
      <c r="J5" s="95"/>
    </row>
    <row r="6" spans="1:10" ht="23.25">
      <c r="A6" s="292" t="s">
        <v>323</v>
      </c>
      <c r="B6" s="292"/>
      <c r="J6" s="19" t="s">
        <v>296</v>
      </c>
    </row>
    <row r="7" spans="1:10" ht="23.25">
      <c r="A7" s="216" t="s">
        <v>322</v>
      </c>
      <c r="B7" s="216" t="s">
        <v>314</v>
      </c>
      <c r="C7" s="216" t="s">
        <v>444</v>
      </c>
      <c r="D7" s="216" t="s">
        <v>324</v>
      </c>
      <c r="E7" s="216" t="s">
        <v>297</v>
      </c>
      <c r="F7" s="216" t="s">
        <v>325</v>
      </c>
      <c r="G7" s="216" t="s">
        <v>445</v>
      </c>
      <c r="H7" s="216" t="s">
        <v>549</v>
      </c>
      <c r="I7" s="284" t="s">
        <v>213</v>
      </c>
      <c r="J7" s="285"/>
    </row>
    <row r="8" spans="1:10" ht="23.25">
      <c r="A8" s="217"/>
      <c r="B8" s="217"/>
      <c r="C8" s="217"/>
      <c r="D8" s="217"/>
      <c r="E8" s="217"/>
      <c r="F8" s="217"/>
      <c r="G8" s="217"/>
      <c r="H8" s="217"/>
      <c r="I8" s="286"/>
      <c r="J8" s="287"/>
    </row>
    <row r="9" spans="1:10" ht="23.25">
      <c r="A9" s="217"/>
      <c r="B9" s="217"/>
      <c r="C9" s="217"/>
      <c r="D9" s="217"/>
      <c r="E9" s="217"/>
      <c r="F9" s="217"/>
      <c r="G9" s="217"/>
      <c r="H9" s="217"/>
      <c r="I9" s="288"/>
      <c r="J9" s="289"/>
    </row>
    <row r="10" spans="1:10" ht="23.25">
      <c r="A10" s="217"/>
      <c r="B10" s="217"/>
      <c r="C10" s="217"/>
      <c r="D10" s="217"/>
      <c r="E10" s="217"/>
      <c r="F10" s="217"/>
      <c r="G10" s="217"/>
      <c r="H10" s="217"/>
      <c r="I10" s="216" t="s">
        <v>298</v>
      </c>
      <c r="J10" s="216" t="s">
        <v>446</v>
      </c>
    </row>
    <row r="11" spans="1:10" ht="23.25">
      <c r="A11" s="217"/>
      <c r="B11" s="217"/>
      <c r="C11" s="217"/>
      <c r="D11" s="217"/>
      <c r="E11" s="217"/>
      <c r="F11" s="217"/>
      <c r="G11" s="217"/>
      <c r="H11" s="217"/>
      <c r="I11" s="217"/>
      <c r="J11" s="217"/>
    </row>
    <row r="12" spans="1:10" ht="111" customHeight="1">
      <c r="A12" s="218"/>
      <c r="B12" s="218"/>
      <c r="C12" s="218"/>
      <c r="D12" s="218"/>
      <c r="E12" s="218"/>
      <c r="F12" s="218"/>
      <c r="G12" s="218"/>
      <c r="H12" s="218"/>
      <c r="I12" s="218"/>
      <c r="J12" s="218"/>
    </row>
    <row r="13" spans="1:10" ht="27.75" customHeight="1">
      <c r="A13" s="17">
        <v>1</v>
      </c>
      <c r="B13" s="17">
        <v>2</v>
      </c>
      <c r="C13" s="17">
        <v>3</v>
      </c>
      <c r="D13" s="17">
        <v>4</v>
      </c>
      <c r="E13" s="17">
        <v>5</v>
      </c>
      <c r="F13" s="17">
        <v>6</v>
      </c>
      <c r="G13" s="17">
        <v>7</v>
      </c>
      <c r="H13" s="17">
        <v>8</v>
      </c>
      <c r="I13" s="17">
        <v>9</v>
      </c>
      <c r="J13" s="17">
        <v>10</v>
      </c>
    </row>
    <row r="14" spans="1:10" ht="153.75" customHeight="1">
      <c r="A14" s="171" t="s">
        <v>581</v>
      </c>
      <c r="B14" s="171"/>
      <c r="C14" s="171"/>
      <c r="D14" s="170" t="s">
        <v>544</v>
      </c>
      <c r="E14" s="182"/>
      <c r="F14" s="182"/>
      <c r="G14" s="186">
        <f>SUM(H14+I14)</f>
        <v>1179324</v>
      </c>
      <c r="H14" s="186">
        <f>SUM(H17:H19)</f>
        <v>1179324</v>
      </c>
      <c r="I14" s="186">
        <f>SUM(I17:I19)</f>
        <v>0</v>
      </c>
      <c r="J14" s="186">
        <f>SUM(J17:J19)</f>
        <v>0</v>
      </c>
    </row>
    <row r="15" spans="1:10" ht="153" customHeight="1">
      <c r="A15" s="171" t="s">
        <v>582</v>
      </c>
      <c r="B15" s="126"/>
      <c r="C15" s="126"/>
      <c r="D15" s="170" t="s">
        <v>299</v>
      </c>
      <c r="E15" s="118"/>
      <c r="F15" s="118"/>
      <c r="G15" s="120"/>
      <c r="H15" s="120"/>
      <c r="I15" s="120"/>
      <c r="J15" s="120"/>
    </row>
    <row r="16" spans="1:10" ht="153" customHeight="1">
      <c r="A16" s="168" t="s">
        <v>104</v>
      </c>
      <c r="B16" s="168" t="s">
        <v>105</v>
      </c>
      <c r="C16" s="168" t="s">
        <v>106</v>
      </c>
      <c r="D16" s="167" t="s">
        <v>107</v>
      </c>
      <c r="E16" s="196" t="s">
        <v>658</v>
      </c>
      <c r="F16" s="119" t="s">
        <v>659</v>
      </c>
      <c r="G16" s="120">
        <f>H16+I16</f>
        <v>50000</v>
      </c>
      <c r="H16" s="120">
        <v>50000</v>
      </c>
      <c r="I16" s="120">
        <v>0</v>
      </c>
      <c r="J16" s="120">
        <v>0</v>
      </c>
    </row>
    <row r="17" spans="1:10" ht="93.75">
      <c r="A17" s="140" t="s">
        <v>597</v>
      </c>
      <c r="B17" s="140" t="s">
        <v>598</v>
      </c>
      <c r="C17" s="140" t="s">
        <v>560</v>
      </c>
      <c r="D17" s="176" t="s">
        <v>154</v>
      </c>
      <c r="E17" s="180" t="s">
        <v>136</v>
      </c>
      <c r="F17" s="119" t="s">
        <v>137</v>
      </c>
      <c r="G17" s="120">
        <f>H17+I17</f>
        <v>169706</v>
      </c>
      <c r="H17" s="120">
        <v>169706</v>
      </c>
      <c r="I17" s="120">
        <v>0</v>
      </c>
      <c r="J17" s="120">
        <v>0</v>
      </c>
    </row>
    <row r="18" spans="1:10" ht="131.25">
      <c r="A18" s="140" t="s">
        <v>496</v>
      </c>
      <c r="B18" s="140" t="s">
        <v>495</v>
      </c>
      <c r="C18" s="140" t="s">
        <v>507</v>
      </c>
      <c r="D18" s="176" t="s">
        <v>497</v>
      </c>
      <c r="E18" s="169" t="s">
        <v>138</v>
      </c>
      <c r="F18" s="119" t="s">
        <v>139</v>
      </c>
      <c r="G18" s="120">
        <f>H18+I18</f>
        <v>48018</v>
      </c>
      <c r="H18" s="120">
        <v>48018</v>
      </c>
      <c r="I18" s="120">
        <f>J18</f>
        <v>0</v>
      </c>
      <c r="J18" s="120">
        <v>0</v>
      </c>
    </row>
    <row r="19" spans="1:10" ht="96" customHeight="1">
      <c r="A19" s="140" t="s">
        <v>594</v>
      </c>
      <c r="B19" s="140" t="s">
        <v>595</v>
      </c>
      <c r="C19" s="140" t="s">
        <v>558</v>
      </c>
      <c r="D19" s="145" t="s">
        <v>596</v>
      </c>
      <c r="E19" s="180" t="s">
        <v>643</v>
      </c>
      <c r="F19" s="119"/>
      <c r="G19" s="120">
        <f>H19</f>
        <v>961600</v>
      </c>
      <c r="H19" s="120">
        <v>961600</v>
      </c>
      <c r="I19" s="120">
        <v>0</v>
      </c>
      <c r="J19" s="120">
        <v>0</v>
      </c>
    </row>
    <row r="20" spans="1:10" ht="157.5" customHeight="1">
      <c r="A20" s="174" t="s">
        <v>620</v>
      </c>
      <c r="B20" s="174"/>
      <c r="C20" s="174"/>
      <c r="D20" s="162" t="s">
        <v>327</v>
      </c>
      <c r="E20" s="172"/>
      <c r="F20" s="182"/>
      <c r="G20" s="186">
        <f>SUM(I20+H20)</f>
        <v>3054866</v>
      </c>
      <c r="H20" s="186">
        <f>SUM(H22:H27)</f>
        <v>3054866</v>
      </c>
      <c r="I20" s="186">
        <f>SUM(I22:I27)</f>
        <v>0</v>
      </c>
      <c r="J20" s="186">
        <f>SUM(J22:J27)</f>
        <v>0</v>
      </c>
    </row>
    <row r="21" spans="1:10" ht="117.75" customHeight="1">
      <c r="A21" s="174" t="s">
        <v>620</v>
      </c>
      <c r="B21" s="174"/>
      <c r="C21" s="174"/>
      <c r="D21" s="162" t="s">
        <v>328</v>
      </c>
      <c r="E21" s="182"/>
      <c r="F21" s="182"/>
      <c r="G21" s="186"/>
      <c r="H21" s="186"/>
      <c r="I21" s="186"/>
      <c r="J21" s="186"/>
    </row>
    <row r="22" spans="1:10" ht="133.5" customHeight="1">
      <c r="A22" s="140" t="s">
        <v>2</v>
      </c>
      <c r="B22" s="140" t="s">
        <v>3</v>
      </c>
      <c r="C22" s="140" t="s">
        <v>566</v>
      </c>
      <c r="D22" s="145" t="s">
        <v>4</v>
      </c>
      <c r="E22" s="180" t="s">
        <v>141</v>
      </c>
      <c r="F22" s="119" t="s">
        <v>142</v>
      </c>
      <c r="G22" s="120">
        <f>H22</f>
        <v>4300</v>
      </c>
      <c r="H22" s="120">
        <v>4300</v>
      </c>
      <c r="I22" s="120">
        <v>0</v>
      </c>
      <c r="J22" s="120">
        <v>0</v>
      </c>
    </row>
    <row r="23" spans="1:10" ht="144" customHeight="1">
      <c r="A23" s="140" t="s">
        <v>5</v>
      </c>
      <c r="B23" s="140" t="s">
        <v>6</v>
      </c>
      <c r="C23" s="140" t="s">
        <v>567</v>
      </c>
      <c r="D23" s="145" t="s">
        <v>488</v>
      </c>
      <c r="E23" s="180" t="s">
        <v>141</v>
      </c>
      <c r="F23" s="119" t="s">
        <v>142</v>
      </c>
      <c r="G23" s="120">
        <f>H23</f>
        <v>80360</v>
      </c>
      <c r="H23" s="120">
        <v>80360</v>
      </c>
      <c r="I23" s="120">
        <v>0</v>
      </c>
      <c r="J23" s="120">
        <v>0</v>
      </c>
    </row>
    <row r="24" spans="1:10" ht="120.75" customHeight="1">
      <c r="A24" s="140" t="s">
        <v>7</v>
      </c>
      <c r="B24" s="140" t="s">
        <v>487</v>
      </c>
      <c r="C24" s="140" t="s">
        <v>567</v>
      </c>
      <c r="D24" s="145" t="s">
        <v>8</v>
      </c>
      <c r="E24" s="180" t="s">
        <v>141</v>
      </c>
      <c r="F24" s="119" t="s">
        <v>142</v>
      </c>
      <c r="G24" s="120">
        <f>H24</f>
        <v>720000</v>
      </c>
      <c r="H24" s="120">
        <v>720000</v>
      </c>
      <c r="I24" s="120">
        <v>0</v>
      </c>
      <c r="J24" s="120">
        <v>0</v>
      </c>
    </row>
    <row r="25" spans="1:10" ht="145.5" customHeight="1">
      <c r="A25" s="140" t="s">
        <v>13</v>
      </c>
      <c r="B25" s="140" t="s">
        <v>14</v>
      </c>
      <c r="C25" s="140" t="s">
        <v>570</v>
      </c>
      <c r="D25" s="173" t="s">
        <v>155</v>
      </c>
      <c r="E25" s="180" t="s">
        <v>141</v>
      </c>
      <c r="F25" s="119" t="s">
        <v>142</v>
      </c>
      <c r="G25" s="120">
        <f>H25</f>
        <v>600000</v>
      </c>
      <c r="H25" s="120">
        <v>600000</v>
      </c>
      <c r="I25" s="120">
        <v>0</v>
      </c>
      <c r="J25" s="120">
        <v>0</v>
      </c>
    </row>
    <row r="26" spans="1:10" ht="112.5">
      <c r="A26" s="140" t="s">
        <v>17</v>
      </c>
      <c r="B26" s="140" t="s">
        <v>156</v>
      </c>
      <c r="C26" s="140" t="s">
        <v>568</v>
      </c>
      <c r="D26" s="145" t="s">
        <v>140</v>
      </c>
      <c r="E26" s="180" t="s">
        <v>143</v>
      </c>
      <c r="F26" s="119" t="s">
        <v>146</v>
      </c>
      <c r="G26" s="120">
        <f>H26</f>
        <v>850100</v>
      </c>
      <c r="H26" s="120">
        <v>850100</v>
      </c>
      <c r="I26" s="120">
        <v>0</v>
      </c>
      <c r="J26" s="120">
        <v>0</v>
      </c>
    </row>
    <row r="27" spans="1:10" ht="97.5" customHeight="1">
      <c r="A27" s="140" t="s">
        <v>160</v>
      </c>
      <c r="B27" s="140" t="s">
        <v>161</v>
      </c>
      <c r="C27" s="140" t="s">
        <v>556</v>
      </c>
      <c r="D27" s="145" t="s">
        <v>162</v>
      </c>
      <c r="E27" s="180" t="s">
        <v>144</v>
      </c>
      <c r="F27" s="119" t="s">
        <v>145</v>
      </c>
      <c r="G27" s="120">
        <f>H27+I27</f>
        <v>800106</v>
      </c>
      <c r="H27" s="120">
        <v>800106</v>
      </c>
      <c r="I27" s="120">
        <v>0</v>
      </c>
      <c r="J27" s="120">
        <v>0</v>
      </c>
    </row>
    <row r="28" spans="1:10" ht="81" customHeight="1">
      <c r="A28" s="174" t="s">
        <v>216</v>
      </c>
      <c r="B28" s="174"/>
      <c r="C28" s="174"/>
      <c r="D28" s="162" t="s">
        <v>329</v>
      </c>
      <c r="E28" s="118"/>
      <c r="F28" s="118"/>
      <c r="G28" s="186">
        <f>SUM(G30:G35)</f>
        <v>5121936</v>
      </c>
      <c r="H28" s="186">
        <f>SUM(H30:H35)</f>
        <v>5121936</v>
      </c>
      <c r="I28" s="186">
        <f>SUM(I30:I35)</f>
        <v>0</v>
      </c>
      <c r="J28" s="186">
        <f>SUM(J30:J35)</f>
        <v>0</v>
      </c>
    </row>
    <row r="29" spans="1:10" ht="112.5" customHeight="1">
      <c r="A29" s="174" t="s">
        <v>222</v>
      </c>
      <c r="B29" s="174"/>
      <c r="C29" s="174"/>
      <c r="D29" s="162" t="s">
        <v>330</v>
      </c>
      <c r="E29" s="118"/>
      <c r="F29" s="118"/>
      <c r="G29" s="120"/>
      <c r="H29" s="120"/>
      <c r="I29" s="120"/>
      <c r="J29" s="120"/>
    </row>
    <row r="30" spans="1:10" ht="198" customHeight="1">
      <c r="A30" s="140" t="s">
        <v>164</v>
      </c>
      <c r="B30" s="140" t="s">
        <v>166</v>
      </c>
      <c r="C30" s="140" t="s">
        <v>573</v>
      </c>
      <c r="D30" s="176" t="s">
        <v>168</v>
      </c>
      <c r="E30" s="180" t="s">
        <v>147</v>
      </c>
      <c r="F30" s="119" t="s">
        <v>148</v>
      </c>
      <c r="G30" s="120">
        <f>SUM(J30+H30)</f>
        <v>1181200</v>
      </c>
      <c r="H30" s="120">
        <v>1181200</v>
      </c>
      <c r="I30" s="120">
        <v>0</v>
      </c>
      <c r="J30" s="120">
        <v>0</v>
      </c>
    </row>
    <row r="31" spans="1:10" ht="198" customHeight="1">
      <c r="A31" s="140" t="s">
        <v>165</v>
      </c>
      <c r="B31" s="140" t="s">
        <v>167</v>
      </c>
      <c r="C31" s="140" t="s">
        <v>573</v>
      </c>
      <c r="D31" s="176" t="s">
        <v>169</v>
      </c>
      <c r="E31" s="180" t="s">
        <v>149</v>
      </c>
      <c r="F31" s="119" t="s">
        <v>148</v>
      </c>
      <c r="G31" s="120">
        <f>H31+I31</f>
        <v>557286</v>
      </c>
      <c r="H31" s="120">
        <v>557286</v>
      </c>
      <c r="I31" s="120">
        <v>0</v>
      </c>
      <c r="J31" s="120">
        <v>0</v>
      </c>
    </row>
    <row r="32" spans="1:10" ht="133.5" customHeight="1">
      <c r="A32" s="140" t="s">
        <v>41</v>
      </c>
      <c r="B32" s="140" t="s">
        <v>211</v>
      </c>
      <c r="C32" s="140" t="s">
        <v>565</v>
      </c>
      <c r="D32" s="145" t="s">
        <v>212</v>
      </c>
      <c r="E32" s="119" t="s">
        <v>150</v>
      </c>
      <c r="F32" s="119" t="s">
        <v>151</v>
      </c>
      <c r="G32" s="120">
        <f>SUM(J32+H32)</f>
        <v>140650</v>
      </c>
      <c r="H32" s="120">
        <v>140650</v>
      </c>
      <c r="I32" s="120">
        <v>0</v>
      </c>
      <c r="J32" s="120">
        <v>0</v>
      </c>
    </row>
    <row r="33" spans="1:10" ht="123.75" customHeight="1">
      <c r="A33" s="140" t="s">
        <v>42</v>
      </c>
      <c r="B33" s="140" t="s">
        <v>480</v>
      </c>
      <c r="C33" s="140" t="s">
        <v>565</v>
      </c>
      <c r="D33" s="175" t="s">
        <v>189</v>
      </c>
      <c r="E33" s="119" t="s">
        <v>150</v>
      </c>
      <c r="F33" s="119" t="s">
        <v>151</v>
      </c>
      <c r="G33" s="120">
        <f>SUM(J33+H33)</f>
        <v>1089900</v>
      </c>
      <c r="H33" s="120">
        <v>1089900</v>
      </c>
      <c r="I33" s="120">
        <v>0</v>
      </c>
      <c r="J33" s="120">
        <v>0</v>
      </c>
    </row>
    <row r="34" spans="1:10" ht="134.25" customHeight="1">
      <c r="A34" s="140" t="s">
        <v>46</v>
      </c>
      <c r="B34" s="140" t="s">
        <v>481</v>
      </c>
      <c r="C34" s="140" t="s">
        <v>565</v>
      </c>
      <c r="D34" s="175" t="s">
        <v>47</v>
      </c>
      <c r="E34" s="119" t="s">
        <v>150</v>
      </c>
      <c r="F34" s="119" t="s">
        <v>151</v>
      </c>
      <c r="G34" s="120">
        <f>SUM(J34+H34)</f>
        <v>1089900</v>
      </c>
      <c r="H34" s="120">
        <v>1089900</v>
      </c>
      <c r="I34" s="120">
        <v>0</v>
      </c>
      <c r="J34" s="120">
        <v>0</v>
      </c>
    </row>
    <row r="35" spans="1:10" ht="134.25" customHeight="1">
      <c r="A35" s="140" t="s">
        <v>46</v>
      </c>
      <c r="B35" s="140" t="s">
        <v>481</v>
      </c>
      <c r="C35" s="140" t="s">
        <v>565</v>
      </c>
      <c r="D35" s="175" t="s">
        <v>47</v>
      </c>
      <c r="E35" s="119" t="s">
        <v>150</v>
      </c>
      <c r="F35" s="119" t="s">
        <v>151</v>
      </c>
      <c r="G35" s="120">
        <f>H35+I35</f>
        <v>1063000</v>
      </c>
      <c r="H35" s="120">
        <v>1063000</v>
      </c>
      <c r="I35" s="120">
        <f>J35</f>
        <v>0</v>
      </c>
      <c r="J35" s="120">
        <v>0</v>
      </c>
    </row>
    <row r="36" spans="1:10" ht="173.25" customHeight="1">
      <c r="A36" s="159" t="s">
        <v>48</v>
      </c>
      <c r="B36" s="159"/>
      <c r="C36" s="159"/>
      <c r="D36" s="162" t="s">
        <v>49</v>
      </c>
      <c r="E36" s="39"/>
      <c r="F36" s="39"/>
      <c r="G36" s="186">
        <f>G38+G39+G40+G41+G42+G43</f>
        <v>31822467</v>
      </c>
      <c r="H36" s="186">
        <f>H38+H39+H40+H41+H42+H43</f>
        <v>25165796</v>
      </c>
      <c r="I36" s="186">
        <f>I38+I39+I40+I41+I42+I43</f>
        <v>6656671</v>
      </c>
      <c r="J36" s="186">
        <f>J38+J39+J40+J41+J42+J43</f>
        <v>6539271</v>
      </c>
    </row>
    <row r="37" spans="1:10" ht="197.25" customHeight="1">
      <c r="A37" s="159" t="s">
        <v>50</v>
      </c>
      <c r="B37" s="159"/>
      <c r="C37" s="159"/>
      <c r="D37" s="162" t="s">
        <v>51</v>
      </c>
      <c r="E37" s="39"/>
      <c r="F37" s="39"/>
      <c r="G37" s="38"/>
      <c r="H37" s="38"/>
      <c r="I37" s="38"/>
      <c r="J37" s="38"/>
    </row>
    <row r="38" spans="1:10" ht="90" customHeight="1">
      <c r="A38" s="140" t="s">
        <v>470</v>
      </c>
      <c r="B38" s="140" t="s">
        <v>457</v>
      </c>
      <c r="C38" s="140" t="s">
        <v>198</v>
      </c>
      <c r="D38" s="177" t="s">
        <v>458</v>
      </c>
      <c r="E38" s="180" t="s">
        <v>639</v>
      </c>
      <c r="F38" s="39"/>
      <c r="G38" s="120">
        <f aca="true" t="shared" si="0" ref="G38:G48">SUM(I38+H38)</f>
        <v>22232757</v>
      </c>
      <c r="H38" s="120">
        <v>22089896</v>
      </c>
      <c r="I38" s="164">
        <f>J38</f>
        <v>142861</v>
      </c>
      <c r="J38" s="164">
        <v>142861</v>
      </c>
    </row>
    <row r="39" spans="1:10" ht="173.25" customHeight="1">
      <c r="A39" s="140" t="s">
        <v>118</v>
      </c>
      <c r="B39" s="140" t="s">
        <v>117</v>
      </c>
      <c r="C39" s="140" t="s">
        <v>119</v>
      </c>
      <c r="D39" s="145" t="s">
        <v>123</v>
      </c>
      <c r="E39" s="180" t="s">
        <v>641</v>
      </c>
      <c r="F39" s="118"/>
      <c r="G39" s="120">
        <f t="shared" si="0"/>
        <v>1080000</v>
      </c>
      <c r="H39" s="120">
        <v>1080000</v>
      </c>
      <c r="I39" s="164">
        <v>0</v>
      </c>
      <c r="J39" s="164">
        <v>0</v>
      </c>
    </row>
    <row r="40" spans="1:10" ht="171.75" customHeight="1">
      <c r="A40" s="140" t="s">
        <v>118</v>
      </c>
      <c r="B40" s="140" t="s">
        <v>117</v>
      </c>
      <c r="C40" s="140" t="s">
        <v>119</v>
      </c>
      <c r="D40" s="145" t="s">
        <v>123</v>
      </c>
      <c r="E40" s="178" t="s">
        <v>642</v>
      </c>
      <c r="F40" s="118"/>
      <c r="G40" s="120">
        <f t="shared" si="0"/>
        <v>845000</v>
      </c>
      <c r="H40" s="120">
        <v>845000</v>
      </c>
      <c r="I40" s="164">
        <v>0</v>
      </c>
      <c r="J40" s="164">
        <v>0</v>
      </c>
    </row>
    <row r="41" spans="1:10" ht="171.75" customHeight="1">
      <c r="A41" s="140" t="s">
        <v>471</v>
      </c>
      <c r="B41" s="140" t="s">
        <v>75</v>
      </c>
      <c r="C41" s="140" t="s">
        <v>492</v>
      </c>
      <c r="D41" s="145" t="s">
        <v>459</v>
      </c>
      <c r="E41" s="179" t="s">
        <v>640</v>
      </c>
      <c r="F41" s="39"/>
      <c r="G41" s="120">
        <f t="shared" si="0"/>
        <v>6396410</v>
      </c>
      <c r="H41" s="120">
        <v>0</v>
      </c>
      <c r="I41" s="164">
        <f>J41</f>
        <v>6396410</v>
      </c>
      <c r="J41" s="164">
        <v>6396410</v>
      </c>
    </row>
    <row r="42" spans="1:10" ht="195.75" customHeight="1">
      <c r="A42" s="140" t="s">
        <v>505</v>
      </c>
      <c r="B42" s="140" t="s">
        <v>506</v>
      </c>
      <c r="C42" s="140" t="s">
        <v>507</v>
      </c>
      <c r="D42" s="185" t="s">
        <v>508</v>
      </c>
      <c r="E42" s="180" t="s">
        <v>639</v>
      </c>
      <c r="F42" s="119"/>
      <c r="G42" s="120">
        <f>H42+I42</f>
        <v>1150900</v>
      </c>
      <c r="H42" s="120">
        <v>1150900</v>
      </c>
      <c r="I42" s="120">
        <v>0</v>
      </c>
      <c r="J42" s="120">
        <v>0</v>
      </c>
    </row>
    <row r="43" spans="1:10" ht="195" customHeight="1">
      <c r="A43" s="140" t="s">
        <v>267</v>
      </c>
      <c r="B43" s="140" t="s">
        <v>268</v>
      </c>
      <c r="C43" s="140" t="s">
        <v>269</v>
      </c>
      <c r="D43" s="145" t="s">
        <v>270</v>
      </c>
      <c r="E43" s="180" t="s">
        <v>638</v>
      </c>
      <c r="F43" s="119" t="s">
        <v>646</v>
      </c>
      <c r="G43" s="120">
        <f>H43+I43</f>
        <v>117400</v>
      </c>
      <c r="H43" s="120">
        <v>0</v>
      </c>
      <c r="I43" s="120">
        <v>117400</v>
      </c>
      <c r="J43" s="120">
        <v>0</v>
      </c>
    </row>
    <row r="44" spans="1:10" ht="201" customHeight="1">
      <c r="A44" s="159" t="s">
        <v>55</v>
      </c>
      <c r="B44" s="159"/>
      <c r="C44" s="159"/>
      <c r="D44" s="183" t="s">
        <v>56</v>
      </c>
      <c r="E44" s="182"/>
      <c r="F44" s="182"/>
      <c r="G44" s="186">
        <f>G46+G47+G48</f>
        <v>560876</v>
      </c>
      <c r="H44" s="186">
        <f>H46+H47+H48</f>
        <v>560876</v>
      </c>
      <c r="I44" s="186">
        <f>I46+I47+I48</f>
        <v>0</v>
      </c>
      <c r="J44" s="186">
        <f>J46+J47+J48</f>
        <v>0</v>
      </c>
    </row>
    <row r="45" spans="1:10" ht="159" customHeight="1">
      <c r="A45" s="159" t="s">
        <v>58</v>
      </c>
      <c r="B45" s="159"/>
      <c r="C45" s="159"/>
      <c r="D45" s="181" t="s">
        <v>57</v>
      </c>
      <c r="E45" s="118"/>
      <c r="F45" s="118"/>
      <c r="G45" s="120"/>
      <c r="H45" s="120"/>
      <c r="I45" s="120"/>
      <c r="J45" s="120"/>
    </row>
    <row r="46" spans="1:10" ht="159" customHeight="1">
      <c r="A46" s="140" t="s">
        <v>511</v>
      </c>
      <c r="B46" s="140" t="s">
        <v>512</v>
      </c>
      <c r="C46" s="140" t="s">
        <v>559</v>
      </c>
      <c r="D46" s="185" t="s">
        <v>514</v>
      </c>
      <c r="E46" s="184" t="s">
        <v>636</v>
      </c>
      <c r="F46" s="119" t="s">
        <v>644</v>
      </c>
      <c r="G46" s="120">
        <f>H46+I46</f>
        <v>375876</v>
      </c>
      <c r="H46" s="120">
        <v>375876</v>
      </c>
      <c r="I46" s="120">
        <f>J46</f>
        <v>0</v>
      </c>
      <c r="J46" s="120">
        <v>0</v>
      </c>
    </row>
    <row r="47" spans="1:10" ht="159" customHeight="1">
      <c r="A47" s="140" t="s">
        <v>406</v>
      </c>
      <c r="B47" s="140" t="s">
        <v>407</v>
      </c>
      <c r="C47" s="140" t="s">
        <v>214</v>
      </c>
      <c r="D47" s="185" t="s">
        <v>408</v>
      </c>
      <c r="E47" s="184" t="s">
        <v>636</v>
      </c>
      <c r="F47" s="119" t="s">
        <v>644</v>
      </c>
      <c r="G47" s="120">
        <f>H47+I47</f>
        <v>0</v>
      </c>
      <c r="H47" s="120">
        <v>0</v>
      </c>
      <c r="I47" s="120">
        <f>J47</f>
        <v>0</v>
      </c>
      <c r="J47" s="120">
        <v>0</v>
      </c>
    </row>
    <row r="48" spans="1:10" ht="131.25" customHeight="1">
      <c r="A48" s="140" t="s">
        <v>102</v>
      </c>
      <c r="B48" s="140" t="s">
        <v>103</v>
      </c>
      <c r="C48" s="140" t="s">
        <v>214</v>
      </c>
      <c r="D48" s="185" t="s">
        <v>436</v>
      </c>
      <c r="E48" s="187" t="s">
        <v>637</v>
      </c>
      <c r="F48" s="119" t="s">
        <v>645</v>
      </c>
      <c r="G48" s="120">
        <f t="shared" si="0"/>
        <v>185000</v>
      </c>
      <c r="H48" s="120">
        <v>185000</v>
      </c>
      <c r="I48" s="120">
        <v>0</v>
      </c>
      <c r="J48" s="120">
        <v>0</v>
      </c>
    </row>
    <row r="49" spans="1:10" ht="131.25" customHeight="1">
      <c r="A49" s="159" t="s">
        <v>62</v>
      </c>
      <c r="B49" s="159"/>
      <c r="C49" s="159"/>
      <c r="D49" s="189" t="s">
        <v>543</v>
      </c>
      <c r="E49" s="187"/>
      <c r="F49" s="118"/>
      <c r="G49" s="186">
        <f>G51+G52+G53+G54</f>
        <v>11508762</v>
      </c>
      <c r="H49" s="186">
        <f>H51+H52+H53+H54</f>
        <v>11508762</v>
      </c>
      <c r="I49" s="186">
        <f>I51+I52+I53+I54</f>
        <v>0</v>
      </c>
      <c r="J49" s="186">
        <f>J51+J52+J53+J54</f>
        <v>0</v>
      </c>
    </row>
    <row r="50" spans="1:10" ht="131.25" customHeight="1">
      <c r="A50" s="140" t="s">
        <v>63</v>
      </c>
      <c r="B50" s="140"/>
      <c r="C50" s="140"/>
      <c r="D50" s="189" t="s">
        <v>272</v>
      </c>
      <c r="E50" s="187"/>
      <c r="F50" s="118"/>
      <c r="G50" s="120"/>
      <c r="H50" s="120"/>
      <c r="I50" s="120"/>
      <c r="J50" s="120"/>
    </row>
    <row r="51" spans="1:10" ht="131.25" customHeight="1">
      <c r="A51" s="188" t="s">
        <v>67</v>
      </c>
      <c r="B51" s="188" t="s">
        <v>200</v>
      </c>
      <c r="C51" s="188" t="s">
        <v>574</v>
      </c>
      <c r="D51" s="190" t="s">
        <v>201</v>
      </c>
      <c r="E51" s="192" t="s">
        <v>632</v>
      </c>
      <c r="F51" s="39"/>
      <c r="G51" s="120">
        <f>H51+I51</f>
        <v>7622639</v>
      </c>
      <c r="H51" s="120">
        <v>7622639</v>
      </c>
      <c r="I51" s="120">
        <f>J51</f>
        <v>0</v>
      </c>
      <c r="J51" s="120">
        <v>0</v>
      </c>
    </row>
    <row r="52" spans="1:10" ht="131.25" customHeight="1">
      <c r="A52" s="140" t="s">
        <v>133</v>
      </c>
      <c r="B52" s="140" t="s">
        <v>134</v>
      </c>
      <c r="C52" s="140" t="s">
        <v>575</v>
      </c>
      <c r="D52" s="191" t="s">
        <v>135</v>
      </c>
      <c r="E52" s="192" t="s">
        <v>633</v>
      </c>
      <c r="F52" s="39"/>
      <c r="G52" s="120">
        <f>H52+I52</f>
        <v>500000</v>
      </c>
      <c r="H52" s="120">
        <v>500000</v>
      </c>
      <c r="I52" s="120">
        <f>J52</f>
        <v>0</v>
      </c>
      <c r="J52" s="120">
        <v>0</v>
      </c>
    </row>
    <row r="53" spans="1:10" ht="131.25" customHeight="1">
      <c r="A53" s="140" t="s">
        <v>133</v>
      </c>
      <c r="B53" s="140" t="s">
        <v>134</v>
      </c>
      <c r="C53" s="140" t="s">
        <v>575</v>
      </c>
      <c r="D53" s="191" t="s">
        <v>135</v>
      </c>
      <c r="E53" s="192" t="s">
        <v>635</v>
      </c>
      <c r="F53" s="39"/>
      <c r="G53" s="120">
        <f>H53+I53</f>
        <v>100000</v>
      </c>
      <c r="H53" s="120">
        <v>100000</v>
      </c>
      <c r="I53" s="120">
        <f>J53</f>
        <v>0</v>
      </c>
      <c r="J53" s="120">
        <v>0</v>
      </c>
    </row>
    <row r="54" spans="1:10" ht="131.25" customHeight="1">
      <c r="A54" s="140" t="s">
        <v>68</v>
      </c>
      <c r="B54" s="140" t="s">
        <v>69</v>
      </c>
      <c r="C54" s="140" t="s">
        <v>235</v>
      </c>
      <c r="D54" s="191" t="s">
        <v>95</v>
      </c>
      <c r="E54" s="192" t="s">
        <v>634</v>
      </c>
      <c r="F54" s="39"/>
      <c r="G54" s="120">
        <f>H54+I54</f>
        <v>3286123</v>
      </c>
      <c r="H54" s="120">
        <v>3286123</v>
      </c>
      <c r="I54" s="120">
        <f>J54</f>
        <v>0</v>
      </c>
      <c r="J54" s="120">
        <v>0</v>
      </c>
    </row>
    <row r="55" spans="1:10" ht="23.25">
      <c r="A55" s="166" t="s">
        <v>178</v>
      </c>
      <c r="B55" s="166" t="s">
        <v>178</v>
      </c>
      <c r="C55" s="166" t="s">
        <v>178</v>
      </c>
      <c r="D55" s="165" t="s">
        <v>445</v>
      </c>
      <c r="E55" s="118" t="s">
        <v>178</v>
      </c>
      <c r="F55" s="118" t="s">
        <v>178</v>
      </c>
      <c r="G55" s="186">
        <f>G14+G20+G28+G36+G44+G49</f>
        <v>53248231</v>
      </c>
      <c r="H55" s="186">
        <f>H14+H20+H28+H36+H44+H49</f>
        <v>46591560</v>
      </c>
      <c r="I55" s="186">
        <f>I14+I20+I28+I36+I44+I49</f>
        <v>6656671</v>
      </c>
      <c r="J55" s="186">
        <f>J14+J20+J28+J36+J44+J49</f>
        <v>6539271</v>
      </c>
    </row>
    <row r="57" spans="1:10" ht="25.5">
      <c r="A57" s="283" t="s">
        <v>660</v>
      </c>
      <c r="B57" s="283"/>
      <c r="C57" s="283"/>
      <c r="D57" s="283"/>
      <c r="E57" s="283"/>
      <c r="F57" s="283"/>
      <c r="G57" s="283"/>
      <c r="H57" s="283"/>
      <c r="I57" s="283"/>
      <c r="J57" s="283"/>
    </row>
  </sheetData>
  <sheetProtection/>
  <mergeCells count="17">
    <mergeCell ref="H2:J2"/>
    <mergeCell ref="H3:J3"/>
    <mergeCell ref="A4:J4"/>
    <mergeCell ref="A7:A12"/>
    <mergeCell ref="B7:B12"/>
    <mergeCell ref="G7:G12"/>
    <mergeCell ref="H7:H12"/>
    <mergeCell ref="A5:B5"/>
    <mergeCell ref="A6:B6"/>
    <mergeCell ref="A57:J57"/>
    <mergeCell ref="I7:J9"/>
    <mergeCell ref="I10:I12"/>
    <mergeCell ref="J10:J12"/>
    <mergeCell ref="C7:C12"/>
    <mergeCell ref="D7:D12"/>
    <mergeCell ref="E7:E12"/>
    <mergeCell ref="F7:F12"/>
  </mergeCells>
  <printOptions/>
  <pageMargins left="0.75" right="0.54" top="0.17" bottom="1" header="0.3" footer="0.5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Finupravlinya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Nachalnuk</dc:creator>
  <cp:keywords/>
  <dc:description/>
  <cp:lastModifiedBy>Пользователь Windows</cp:lastModifiedBy>
  <cp:lastPrinted>2019-11-28T14:45:20Z</cp:lastPrinted>
  <dcterms:created xsi:type="dcterms:W3CDTF">2011-09-07T13:15:48Z</dcterms:created>
  <dcterms:modified xsi:type="dcterms:W3CDTF">2019-11-28T14:46:53Z</dcterms:modified>
  <cp:category/>
  <cp:version/>
  <cp:contentType/>
  <cp:contentStatus/>
</cp:coreProperties>
</file>